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SRVB-FILES\Data\Projekty\Zakázky-Aktivni\ŘP\Zakázky_2025\PŠ DVT Budíškovický potok, ř. km 1,130 - 1,210, Louka u Jemnice, oprava toku VZMR Tu\"/>
    </mc:Choice>
  </mc:AlternateContent>
  <xr:revisionPtr revIDLastSave="0" documentId="8_{EB459909-0713-4A69-88B1-C41C97EA10B0}" xr6:coauthVersionLast="36" xr6:coauthVersionMax="36" xr10:uidLastSave="{00000000-0000-0000-0000-000000000000}"/>
  <bookViews>
    <workbookView xWindow="0" yWindow="0" windowWidth="23016" windowHeight="8028" xr2:uid="{00000000-000D-0000-FFFF-FFFF00000000}"/>
  </bookViews>
  <sheets>
    <sheet name="Rekapitulace stavby" sheetId="1" r:id="rId1"/>
    <sheet name="SO-00 -  VRN" sheetId="2" r:id="rId2"/>
    <sheet name="SO-01 - Oprava koryta" sheetId="3" r:id="rId3"/>
  </sheets>
  <definedNames>
    <definedName name="_xlnm._FilterDatabase" localSheetId="1" hidden="1">'SO-00 -  VRN'!$C$115:$K$175</definedName>
    <definedName name="_xlnm._FilterDatabase" localSheetId="2" hidden="1">'SO-01 - Oprava koryta'!$C$122:$K$340</definedName>
    <definedName name="_xlnm.Print_Titles" localSheetId="0">'Rekapitulace stavby'!$92:$92</definedName>
    <definedName name="_xlnm.Print_Titles" localSheetId="1">'SO-00 -  VRN'!$115:$115</definedName>
    <definedName name="_xlnm.Print_Titles" localSheetId="2">'SO-01 - Oprava koryta'!$122:$122</definedName>
    <definedName name="_xlnm.Print_Area" localSheetId="0">'Rekapitulace stavby'!$D$4:$AO$76,'Rekapitulace stavby'!$C$82:$AQ$97</definedName>
    <definedName name="_xlnm.Print_Area" localSheetId="1">'SO-00 -  VRN'!$C$4:$J$76,'SO-00 -  VRN'!$C$82:$J$97,'SO-00 -  VRN'!$C$103:$K$175</definedName>
    <definedName name="_xlnm.Print_Area" localSheetId="2">'SO-01 - Oprava koryta'!$C$4:$J$76,'SO-01 - Oprava koryta'!$C$82:$J$104,'SO-01 - Oprava koryta'!$C$110:$K$340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338" i="3"/>
  <c r="BH338" i="3"/>
  <c r="BG338" i="3"/>
  <c r="BF338" i="3"/>
  <c r="T338" i="3"/>
  <c r="T337" i="3"/>
  <c r="R338" i="3"/>
  <c r="R337" i="3" s="1"/>
  <c r="P338" i="3"/>
  <c r="P337" i="3" s="1"/>
  <c r="BI336" i="3"/>
  <c r="BH336" i="3"/>
  <c r="BG336" i="3"/>
  <c r="BF336" i="3"/>
  <c r="T336" i="3"/>
  <c r="R336" i="3"/>
  <c r="P336" i="3"/>
  <c r="BI331" i="3"/>
  <c r="BH331" i="3"/>
  <c r="BG331" i="3"/>
  <c r="BF331" i="3"/>
  <c r="T331" i="3"/>
  <c r="R331" i="3"/>
  <c r="P331" i="3"/>
  <c r="BI326" i="3"/>
  <c r="BH326" i="3"/>
  <c r="BG326" i="3"/>
  <c r="BF326" i="3"/>
  <c r="T326" i="3"/>
  <c r="R326" i="3"/>
  <c r="P326" i="3"/>
  <c r="BI321" i="3"/>
  <c r="BH321" i="3"/>
  <c r="BG321" i="3"/>
  <c r="BF321" i="3"/>
  <c r="T321" i="3"/>
  <c r="R321" i="3"/>
  <c r="P321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67" i="3"/>
  <c r="BH267" i="3"/>
  <c r="BG267" i="3"/>
  <c r="BF267" i="3"/>
  <c r="T267" i="3"/>
  <c r="R267" i="3"/>
  <c r="P267" i="3"/>
  <c r="BI261" i="3"/>
  <c r="BH261" i="3"/>
  <c r="BG261" i="3"/>
  <c r="BF261" i="3"/>
  <c r="T261" i="3"/>
  <c r="R261" i="3"/>
  <c r="P261" i="3"/>
  <c r="BI256" i="3"/>
  <c r="BH256" i="3"/>
  <c r="BG256" i="3"/>
  <c r="BF256" i="3"/>
  <c r="T256" i="3"/>
  <c r="R256" i="3"/>
  <c r="P256" i="3"/>
  <c r="BI249" i="3"/>
  <c r="BH249" i="3"/>
  <c r="BG249" i="3"/>
  <c r="BF249" i="3"/>
  <c r="T249" i="3"/>
  <c r="R249" i="3"/>
  <c r="P249" i="3"/>
  <c r="BI244" i="3"/>
  <c r="BH244" i="3"/>
  <c r="BG244" i="3"/>
  <c r="BF244" i="3"/>
  <c r="T244" i="3"/>
  <c r="R244" i="3"/>
  <c r="P244" i="3"/>
  <c r="BI239" i="3"/>
  <c r="BH239" i="3"/>
  <c r="BG239" i="3"/>
  <c r="BF239" i="3"/>
  <c r="T239" i="3"/>
  <c r="R239" i="3"/>
  <c r="P239" i="3"/>
  <c r="BI234" i="3"/>
  <c r="BH234" i="3"/>
  <c r="BG234" i="3"/>
  <c r="BF234" i="3"/>
  <c r="T234" i="3"/>
  <c r="R234" i="3"/>
  <c r="P234" i="3"/>
  <c r="BI229" i="3"/>
  <c r="BH229" i="3"/>
  <c r="BG229" i="3"/>
  <c r="BF229" i="3"/>
  <c r="T229" i="3"/>
  <c r="R229" i="3"/>
  <c r="P229" i="3"/>
  <c r="BI223" i="3"/>
  <c r="BH223" i="3"/>
  <c r="BG223" i="3"/>
  <c r="BF223" i="3"/>
  <c r="T223" i="3"/>
  <c r="R223" i="3"/>
  <c r="P223" i="3"/>
  <c r="BI217" i="3"/>
  <c r="BH217" i="3"/>
  <c r="BG217" i="3"/>
  <c r="BF217" i="3"/>
  <c r="T217" i="3"/>
  <c r="R217" i="3"/>
  <c r="P217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R206" i="3"/>
  <c r="P206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4" i="3"/>
  <c r="BH184" i="3"/>
  <c r="BG184" i="3"/>
  <c r="BF184" i="3"/>
  <c r="T184" i="3"/>
  <c r="R184" i="3"/>
  <c r="P184" i="3"/>
  <c r="BI170" i="3"/>
  <c r="BH170" i="3"/>
  <c r="BG170" i="3"/>
  <c r="BF170" i="3"/>
  <c r="T170" i="3"/>
  <c r="R170" i="3"/>
  <c r="P170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J119" i="3"/>
  <c r="F119" i="3"/>
  <c r="F117" i="3"/>
  <c r="E115" i="3"/>
  <c r="J91" i="3"/>
  <c r="F91" i="3"/>
  <c r="F89" i="3"/>
  <c r="E87" i="3"/>
  <c r="J24" i="3"/>
  <c r="E24" i="3"/>
  <c r="J92" i="3" s="1"/>
  <c r="J23" i="3"/>
  <c r="J18" i="3"/>
  <c r="E18" i="3"/>
  <c r="F120" i="3" s="1"/>
  <c r="J17" i="3"/>
  <c r="J12" i="3"/>
  <c r="J117" i="3" s="1"/>
  <c r="E7" i="3"/>
  <c r="E113" i="3" s="1"/>
  <c r="J37" i="2"/>
  <c r="J36" i="2"/>
  <c r="AY95" i="1" s="1"/>
  <c r="J35" i="2"/>
  <c r="AX95" i="1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J112" i="2"/>
  <c r="F112" i="2"/>
  <c r="F110" i="2"/>
  <c r="E108" i="2"/>
  <c r="J91" i="2"/>
  <c r="F91" i="2"/>
  <c r="F89" i="2"/>
  <c r="E87" i="2"/>
  <c r="J24" i="2"/>
  <c r="E24" i="2"/>
  <c r="J92" i="2" s="1"/>
  <c r="J23" i="2"/>
  <c r="J18" i="2"/>
  <c r="E18" i="2"/>
  <c r="F113" i="2" s="1"/>
  <c r="J17" i="2"/>
  <c r="J12" i="2"/>
  <c r="J110" i="2"/>
  <c r="E7" i="2"/>
  <c r="E85" i="2" s="1"/>
  <c r="L90" i="1"/>
  <c r="AM90" i="1"/>
  <c r="AM89" i="1"/>
  <c r="L89" i="1"/>
  <c r="AM87" i="1"/>
  <c r="L87" i="1"/>
  <c r="L85" i="1"/>
  <c r="L84" i="1"/>
  <c r="BK171" i="2"/>
  <c r="BK168" i="2"/>
  <c r="BK164" i="2"/>
  <c r="J161" i="2"/>
  <c r="J159" i="2"/>
  <c r="BK152" i="2"/>
  <c r="J149" i="2"/>
  <c r="BK134" i="2"/>
  <c r="BK120" i="2"/>
  <c r="J173" i="2"/>
  <c r="AS94" i="1"/>
  <c r="J331" i="3"/>
  <c r="BK321" i="3"/>
  <c r="BK306" i="3"/>
  <c r="BK295" i="3"/>
  <c r="BK291" i="3"/>
  <c r="BK282" i="3"/>
  <c r="BK271" i="3"/>
  <c r="J256" i="3"/>
  <c r="J239" i="3"/>
  <c r="J223" i="3"/>
  <c r="BK206" i="3"/>
  <c r="J194" i="3"/>
  <c r="J184" i="3"/>
  <c r="BK158" i="3"/>
  <c r="BK144" i="3"/>
  <c r="J130" i="3"/>
  <c r="BK338" i="3"/>
  <c r="BK331" i="3"/>
  <c r="J309" i="3"/>
  <c r="BK298" i="3"/>
  <c r="J291" i="3"/>
  <c r="J282" i="3"/>
  <c r="BK256" i="3"/>
  <c r="BK239" i="3"/>
  <c r="BK223" i="3"/>
  <c r="J206" i="3"/>
  <c r="BK194" i="3"/>
  <c r="J163" i="3"/>
  <c r="BK149" i="3"/>
  <c r="BK139" i="3"/>
  <c r="BK126" i="3"/>
  <c r="J171" i="2"/>
  <c r="J168" i="2"/>
  <c r="BK161" i="2"/>
  <c r="BK159" i="2"/>
  <c r="J155" i="2"/>
  <c r="BK149" i="2"/>
  <c r="BK141" i="2"/>
  <c r="BK129" i="2"/>
  <c r="J117" i="2"/>
  <c r="J129" i="2"/>
  <c r="BK146" i="2"/>
  <c r="BK138" i="2"/>
  <c r="BK117" i="2"/>
  <c r="J336" i="3"/>
  <c r="J326" i="3"/>
  <c r="BK309" i="3"/>
  <c r="J298" i="3"/>
  <c r="J288" i="3"/>
  <c r="J261" i="3"/>
  <c r="J244" i="3"/>
  <c r="BK229" i="3"/>
  <c r="BK211" i="3"/>
  <c r="J197" i="3"/>
  <c r="BK190" i="3"/>
  <c r="BK170" i="3"/>
  <c r="J149" i="3"/>
  <c r="J136" i="3"/>
  <c r="J312" i="3"/>
  <c r="J303" i="3"/>
  <c r="BK293" i="3"/>
  <c r="BK285" i="3"/>
  <c r="J271" i="3"/>
  <c r="BK261" i="3"/>
  <c r="BK244" i="3"/>
  <c r="J229" i="3"/>
  <c r="J211" i="3"/>
  <c r="J200" i="3"/>
  <c r="J170" i="3"/>
  <c r="J158" i="3"/>
  <c r="BK136" i="3"/>
  <c r="J164" i="2"/>
  <c r="BK155" i="2"/>
  <c r="J152" i="2"/>
  <c r="J146" i="2"/>
  <c r="J138" i="2"/>
  <c r="BK124" i="2"/>
  <c r="BK173" i="2"/>
  <c r="J120" i="2"/>
  <c r="J141" i="2"/>
  <c r="J134" i="2"/>
  <c r="J124" i="2"/>
  <c r="J338" i="3"/>
  <c r="BK326" i="3"/>
  <c r="BK312" i="3"/>
  <c r="BK303" i="3"/>
  <c r="J293" i="3"/>
  <c r="J285" i="3"/>
  <c r="BK276" i="3"/>
  <c r="BK267" i="3"/>
  <c r="J249" i="3"/>
  <c r="BK234" i="3"/>
  <c r="BK217" i="3"/>
  <c r="BK200" i="3"/>
  <c r="J190" i="3"/>
  <c r="BK163" i="3"/>
  <c r="BK153" i="3"/>
  <c r="J139" i="3"/>
  <c r="J126" i="3"/>
  <c r="BK336" i="3"/>
  <c r="J321" i="3"/>
  <c r="J306" i="3"/>
  <c r="J295" i="3"/>
  <c r="BK288" i="3"/>
  <c r="J276" i="3"/>
  <c r="J267" i="3"/>
  <c r="BK249" i="3"/>
  <c r="J234" i="3"/>
  <c r="J217" i="3"/>
  <c r="BK197" i="3"/>
  <c r="BK184" i="3"/>
  <c r="J153" i="3"/>
  <c r="J144" i="3"/>
  <c r="BK130" i="3"/>
  <c r="R116" i="2" l="1"/>
  <c r="T116" i="2"/>
  <c r="BK116" i="2"/>
  <c r="J116" i="2" s="1"/>
  <c r="P116" i="2"/>
  <c r="AU95" i="1" s="1"/>
  <c r="BK125" i="3"/>
  <c r="J125" i="3" s="1"/>
  <c r="J98" i="3" s="1"/>
  <c r="P125" i="3"/>
  <c r="R125" i="3"/>
  <c r="T125" i="3"/>
  <c r="BK216" i="3"/>
  <c r="J216" i="3"/>
  <c r="J99" i="3" s="1"/>
  <c r="P216" i="3"/>
  <c r="R216" i="3"/>
  <c r="T216" i="3"/>
  <c r="BK243" i="3"/>
  <c r="J243" i="3" s="1"/>
  <c r="J100" i="3" s="1"/>
  <c r="P243" i="3"/>
  <c r="R243" i="3"/>
  <c r="T243" i="3"/>
  <c r="BK281" i="3"/>
  <c r="J281" i="3"/>
  <c r="J101" i="3" s="1"/>
  <c r="P281" i="3"/>
  <c r="R281" i="3"/>
  <c r="T281" i="3"/>
  <c r="BK294" i="3"/>
  <c r="J294" i="3" s="1"/>
  <c r="J102" i="3" s="1"/>
  <c r="P294" i="3"/>
  <c r="R294" i="3"/>
  <c r="T294" i="3"/>
  <c r="BK337" i="3"/>
  <c r="J337" i="3"/>
  <c r="J103" i="3" s="1"/>
  <c r="J120" i="3"/>
  <c r="BE126" i="3"/>
  <c r="BE130" i="3"/>
  <c r="BE144" i="3"/>
  <c r="BE158" i="3"/>
  <c r="BE184" i="3"/>
  <c r="BE190" i="3"/>
  <c r="BE211" i="3"/>
  <c r="BE217" i="3"/>
  <c r="BE223" i="3"/>
  <c r="BE239" i="3"/>
  <c r="BE244" i="3"/>
  <c r="BE249" i="3"/>
  <c r="BE256" i="3"/>
  <c r="BE276" i="3"/>
  <c r="BE285" i="3"/>
  <c r="BE288" i="3"/>
  <c r="BE295" i="3"/>
  <c r="BE306" i="3"/>
  <c r="BE326" i="3"/>
  <c r="BE336" i="3"/>
  <c r="BE338" i="3"/>
  <c r="E85" i="3"/>
  <c r="J89" i="3"/>
  <c r="F92" i="3"/>
  <c r="BE136" i="3"/>
  <c r="BE139" i="3"/>
  <c r="BE149" i="3"/>
  <c r="BE153" i="3"/>
  <c r="BE163" i="3"/>
  <c r="BE170" i="3"/>
  <c r="BE194" i="3"/>
  <c r="BE197" i="3"/>
  <c r="BE200" i="3"/>
  <c r="BE206" i="3"/>
  <c r="BE229" i="3"/>
  <c r="BE234" i="3"/>
  <c r="BE261" i="3"/>
  <c r="BE267" i="3"/>
  <c r="BE271" i="3"/>
  <c r="BE282" i="3"/>
  <c r="BE291" i="3"/>
  <c r="BE293" i="3"/>
  <c r="BE298" i="3"/>
  <c r="BE303" i="3"/>
  <c r="BE309" i="3"/>
  <c r="BE312" i="3"/>
  <c r="BE321" i="3"/>
  <c r="BE331" i="3"/>
  <c r="J89" i="2"/>
  <c r="F92" i="2"/>
  <c r="BE120" i="2"/>
  <c r="E106" i="2"/>
  <c r="J113" i="2"/>
  <c r="BE124" i="2"/>
  <c r="BE134" i="2"/>
  <c r="BE141" i="2"/>
  <c r="BE117" i="2"/>
  <c r="BE129" i="2"/>
  <c r="BE138" i="2"/>
  <c r="BE146" i="2"/>
  <c r="BE149" i="2"/>
  <c r="BE152" i="2"/>
  <c r="BE155" i="2"/>
  <c r="BE159" i="2"/>
  <c r="BE161" i="2"/>
  <c r="BE164" i="2"/>
  <c r="BE168" i="2"/>
  <c r="BE171" i="2"/>
  <c r="BE173" i="2"/>
  <c r="F36" i="2"/>
  <c r="BC95" i="1" s="1"/>
  <c r="F37" i="3"/>
  <c r="BD96" i="1"/>
  <c r="F35" i="3"/>
  <c r="BB96" i="1"/>
  <c r="F34" i="2"/>
  <c r="BA95" i="1"/>
  <c r="F37" i="2"/>
  <c r="BD95" i="1"/>
  <c r="F36" i="3"/>
  <c r="BC96" i="1" s="1"/>
  <c r="J34" i="2"/>
  <c r="AW95" i="1" s="1"/>
  <c r="F34" i="3"/>
  <c r="BA96" i="1"/>
  <c r="F35" i="2"/>
  <c r="BB95" i="1"/>
  <c r="J34" i="3"/>
  <c r="AW96" i="1" s="1"/>
  <c r="J96" i="2" l="1"/>
  <c r="J30" i="2"/>
  <c r="AG95" i="1" s="1"/>
  <c r="AN95" i="1" s="1"/>
  <c r="P124" i="3"/>
  <c r="P123" i="3"/>
  <c r="AU96" i="1"/>
  <c r="AU94" i="1" s="1"/>
  <c r="T124" i="3"/>
  <c r="T123" i="3"/>
  <c r="R124" i="3"/>
  <c r="R123" i="3" s="1"/>
  <c r="BK124" i="3"/>
  <c r="J124" i="3" s="1"/>
  <c r="J97" i="3" s="1"/>
  <c r="J33" i="3"/>
  <c r="AV96" i="1" s="1"/>
  <c r="AT96" i="1" s="1"/>
  <c r="BC94" i="1"/>
  <c r="W32" i="1"/>
  <c r="J33" i="2"/>
  <c r="AV95" i="1" s="1"/>
  <c r="AT95" i="1" s="1"/>
  <c r="F33" i="2"/>
  <c r="AZ95" i="1" s="1"/>
  <c r="BB94" i="1"/>
  <c r="AX94" i="1"/>
  <c r="BD94" i="1"/>
  <c r="W33" i="1"/>
  <c r="BA94" i="1"/>
  <c r="AW94" i="1"/>
  <c r="AK30" i="1" s="1"/>
  <c r="F33" i="3"/>
  <c r="AZ96" i="1" s="1"/>
  <c r="BK123" i="3" l="1"/>
  <c r="J123" i="3"/>
  <c r="J96" i="3"/>
  <c r="J39" i="2"/>
  <c r="AY94" i="1"/>
  <c r="W30" i="1"/>
  <c r="W31" i="1"/>
  <c r="AZ94" i="1"/>
  <c r="AV94" i="1" s="1"/>
  <c r="AK29" i="1" s="1"/>
  <c r="J30" i="3" l="1"/>
  <c r="AG96" i="1"/>
  <c r="AG94" i="1"/>
  <c r="AK26" i="1"/>
  <c r="AT94" i="1"/>
  <c r="AN94" i="1"/>
  <c r="W29" i="1"/>
  <c r="J39" i="3" l="1"/>
  <c r="AN96" i="1"/>
  <c r="AK35" i="1"/>
</calcChain>
</file>

<file path=xl/sharedStrings.xml><?xml version="1.0" encoding="utf-8"?>
<sst xmlns="http://schemas.openxmlformats.org/spreadsheetml/2006/main" count="2589" uniqueCount="543">
  <si>
    <t>Export Komplet</t>
  </si>
  <si>
    <t/>
  </si>
  <si>
    <t>2.0</t>
  </si>
  <si>
    <t>ZAMOK</t>
  </si>
  <si>
    <t>False</t>
  </si>
  <si>
    <t>{eefa49e7-fa08-4326-ac3c-5aab09323d37}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</si>
  <si>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</si>
  <si>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</si>
  <si>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</si>
  <si>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</si>
  <si>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</si>
  <si>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</si>
  <si>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</si>
  <si>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</si>
  <si>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J2024-24005-2verze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</si>
  <si>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</si>
  <si>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</si>
  <si>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DVT Budíškovický potok, ř. km 1,130 – 1,210, Louka u Jemnice, oprava toku</t>
  </si>
  <si>
    <t>KSO:</t>
  </si>
  <si>
    <t>CC-CZ:</t>
  </si>
  <si>
    <t>Místo:</t>
  </si>
  <si>
    <t xml:space="preserve"> </t>
  </si>
  <si>
    <t>Datum:</t>
  </si>
  <si>
    <t>24. 1. 2025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</si>
  <si>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</si>
  <si>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</si>
  <si>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</si>
  <si>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</si>
  <si>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</si>
  <si>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</si>
  <si>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</si>
  <si>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</si>
  <si>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</si>
  <si>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21434425</t>
  </si>
  <si>
    <t>Jesep s.r.o.</t>
  </si>
  <si>
    <t>CZ21434425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</si>
  <si>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</si>
  <si>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</si>
  <si>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</si>
  <si>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</si>
  <si>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</si>
  <si>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</si>
  <si>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</si>
  <si>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</si>
  <si>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</si>
  <si>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</si>
  <si>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</si>
  <si>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</si>
  <si>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</si>
  <si>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</si>
  <si>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</si>
  <si>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</si>
  <si>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</si>
  <si>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</si>
  <si>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</si>
  <si>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</si>
  <si>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</si>
  <si>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</si>
  <si>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</si>
  <si>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</si>
  <si>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</si>
  <si>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</si>
  <si>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</si>
  <si>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</si>
  <si>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</si>
  <si>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</si>
  <si>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</si>
  <si>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</si>
  <si>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</si>
  <si>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</si>
  <si>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</si>
  <si>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</si>
  <si>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</si>
  <si>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</si>
  <si>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</si>
  <si>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</si>
  <si>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</si>
  <si>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</si>
  <si>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</si>
  <si>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</si>
  <si>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</si>
  <si>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</si>
  <si>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</si>
  <si>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</si>
  <si>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</si>
  <si>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 xml:space="preserve"> VRN</t>
  </si>
  <si>
    <t>STA</t>
  </si>
  <si>
    <t>1</t>
  </si>
  <si>
    <t>{573ed2f9-a6a7-46b8-81cb-526abe53970c}</t>
  </si>
  <si>
    <t>2</t>
  </si>
  <si>
    <t>SO-01</t>
  </si>
  <si>
    <t>Oprava koryta</t>
  </si>
  <si>
    <t>{74cf1053-212c-447a-a815-fa5e8ce7d8f6}</t>
  </si>
  <si>
    <t>KRYCÍ LIST SOUPISU PRACÍ</t>
  </si>
  <si>
    <t>Objekt:</t>
  </si>
  <si>
    <t>SO-00 -  VRN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</si>
  <si>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</si>
  <si>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</si>
  <si>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</si>
  <si>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</si>
  <si>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</si>
  <si>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</si>
  <si>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</si>
  <si>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</si>
  <si>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</si>
  <si>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</si>
  <si>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</si>
  <si>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</si>
  <si>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</si>
  <si>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</si>
  <si>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</si>
  <si>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</si>
  <si>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</si>
  <si>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</si>
  <si>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</si>
  <si>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011303000</t>
  </si>
  <si>
    <t>Archeologický dohled</t>
  </si>
  <si>
    <t>soubor</t>
  </si>
  <si>
    <t>CS ÚRS 2024 02</t>
  </si>
  <si>
    <t>1024</t>
  </si>
  <si>
    <t>ROZPOCET</t>
  </si>
  <si>
    <t>783693289</t>
  </si>
  <si>
    <t>Online PSC</t>
  </si>
  <si>
    <t>https://podminky.urs.cz/item/CS_URS_2024_02/011303000</t>
  </si>
  <si>
    <t>P</t>
  </si>
  <si>
    <t>Poznámka k položce:_x000D_
Včetně ohlášení dle vyjádření</t>
  </si>
  <si>
    <t>011503000</t>
  </si>
  <si>
    <t>Stavební průzkum bez rozlišení - provedení pasportizace stávajícího stavu stávajících objektů a nemovitostí sousedících se stavbou včetně fotodokumentace</t>
  </si>
  <si>
    <t>-2001054990</t>
  </si>
  <si>
    <t>PP</t>
  </si>
  <si>
    <t>Stavební průzkum</t>
  </si>
  <si>
    <t>https://podminky.urs.cz/item/CS_URS_2024_02/011503000</t>
  </si>
  <si>
    <t>Poznámka k položce:_x000D_
Pasportizace všech objektu sousedících se stavbou a komunikací využívaných v rámci stavby a to před započetím prací.</t>
  </si>
  <si>
    <t>3</t>
  </si>
  <si>
    <t>012103000</t>
  </si>
  <si>
    <t>Geodetické práce před výstavbou - vytyčení stavby</t>
  </si>
  <si>
    <t>-242393667</t>
  </si>
  <si>
    <t>Přípravné zeměměřičské práce</t>
  </si>
  <si>
    <t>https://podminky.urs.cz/item/CS_URS_2024_02/012103000</t>
  </si>
  <si>
    <t xml:space="preserve">Poznámka k položce:_x000D_
Položka obsahuje i potřebné vytyčení hranic sousedních pozemků. Zpracování bude odborně způsobilou osobou v oboru zeměměřičství._x000D_
</t>
  </si>
  <si>
    <t>VV</t>
  </si>
  <si>
    <t>4</t>
  </si>
  <si>
    <t>012164000</t>
  </si>
  <si>
    <t>Vytyčení inženýrských sítí</t>
  </si>
  <si>
    <t>272237882</t>
  </si>
  <si>
    <t>Vytyčení a zaměření inženýrských sítí</t>
  </si>
  <si>
    <t>https://podminky.urs.cz/item/CS_URS_2024_02/012164000</t>
  </si>
  <si>
    <t>Poznámka k položce:_x000D_
Součástí je dodržení veškerých požadavků uvedených ve vyjádřeních dotčených sítí (viz dokladová část) a s tím spojených nákladů, případně aktualizace vyjádření, která pozbudou platnost v období mezi předáním staveniště a vytyčení sítí. Položka zahrnuje také případné dozory správců dotčených sítí, a zajištění protokolu o zpětném převzetí dotčených sítí jejich správci.</t>
  </si>
  <si>
    <t>5</t>
  </si>
  <si>
    <t>012203000</t>
  </si>
  <si>
    <t>Geodetické práce při provádění stavby</t>
  </si>
  <si>
    <t>992315115</t>
  </si>
  <si>
    <t>Zeměměřičské práce při provádění stavby</t>
  </si>
  <si>
    <t>https://podminky.urs.cz/item/CS_URS_2024_02/012203000</t>
  </si>
  <si>
    <t>Poznámka k položce:_x000D_
Zpracování bude odborně způsobilou osobou v oboru zeměměřičství.</t>
  </si>
  <si>
    <t>6</t>
  </si>
  <si>
    <t>012303000</t>
  </si>
  <si>
    <t xml:space="preserve">Geodetické práce po výstavbě </t>
  </si>
  <si>
    <t>490818920</t>
  </si>
  <si>
    <t>https://podminky.urs.cz/item/CS_URS_2024_02/012303000</t>
  </si>
  <si>
    <t>Poznámka k položce:_x000D_
Zaměření skutečného provedení stavby, vyhotovení a předání 2 tištěných paré a 1 el. podobě. V rozsahu odpovídajícím příslušným právním předpisům.</t>
  </si>
  <si>
    <t>7</t>
  </si>
  <si>
    <t>013254000</t>
  </si>
  <si>
    <t>Dokumentace skutečného provedení stavby</t>
  </si>
  <si>
    <t>1411513076</t>
  </si>
  <si>
    <t>https://podminky.urs.cz/item/CS_URS_2024_02/013254000</t>
  </si>
  <si>
    <t>Poznámka k položce:_x000D_
Položka zahrnuje zpracování a předání dokumentace skutečného provedení stavby vč. fotodokumentace (2 paré + 1 v el. podobě).</t>
  </si>
  <si>
    <t>8</t>
  </si>
  <si>
    <t>013284000</t>
  </si>
  <si>
    <t>Pasportizace objektů po provedení prací</t>
  </si>
  <si>
    <t>-653520115</t>
  </si>
  <si>
    <t>Pasportizace objektů po provedení prací.</t>
  </si>
  <si>
    <t>Poznámka k položce:_x000D_
Pasportizace všech objektu sousedících se stavbou a komunikací využívaných v rámci stavby a to po ukončení prací.</t>
  </si>
  <si>
    <t>9</t>
  </si>
  <si>
    <t>030001000</t>
  </si>
  <si>
    <t xml:space="preserve">Zřízení staveniště </t>
  </si>
  <si>
    <t>1767502249</t>
  </si>
  <si>
    <t>https://podminky.urs.cz/item/CS_URS_2024_02/030001000</t>
  </si>
  <si>
    <t xml:space="preserve">Poznámka k položce:_x000D_
Příprava, zřízení a odvoz všech potřebných zařízení a vybavení </t>
  </si>
  <si>
    <t>10</t>
  </si>
  <si>
    <t>031203000</t>
  </si>
  <si>
    <t>Terénní úpravy pro zařízení staveniště - před umístěním zařízení staveniště a navrácení ploch do původního stavu po odstranění zařízení staveniště</t>
  </si>
  <si>
    <t>-1765536820</t>
  </si>
  <si>
    <t>Terénní úpravy pro zařízení staveniště</t>
  </si>
  <si>
    <t>https://podminky.urs.cz/item/CS_URS_2024_02/031203000</t>
  </si>
  <si>
    <t>11</t>
  </si>
  <si>
    <t>041903000</t>
  </si>
  <si>
    <t>Dozor jiné osoby - Biologický dozor</t>
  </si>
  <si>
    <t>436371412</t>
  </si>
  <si>
    <t>Dozor jiné osoby</t>
  </si>
  <si>
    <t>https://podminky.urs.cz/item/CS_URS_2024_02/041903000</t>
  </si>
  <si>
    <t>Poznámka k položce:_x000D_
Zajištění kompletní činnosti biologického dozoru po celou dobu stavby, včetně konzultací s investorem, pruběžných kontrol a nutných transferů živočichů. Biologický dozor bude veškeré skutečnosti zapisovat do stavebního deníku a po ukončení stavby vypracuje závěrečnou zprávu.</t>
  </si>
  <si>
    <t>049103000</t>
  </si>
  <si>
    <t>Náklady vzniklé v souvislosti s realizací stavby - provedení opatření vyplývajících z BOZP, havarijního a povodňového plánu</t>
  </si>
  <si>
    <t>1466683186</t>
  </si>
  <si>
    <t>https://podminky.urs.cz/item/CS_URS_2024_02/049103000</t>
  </si>
  <si>
    <t>13</t>
  </si>
  <si>
    <t>049303000</t>
  </si>
  <si>
    <t>Protokolární předání stavbou dotčených pozemků a komunikací</t>
  </si>
  <si>
    <t>-1754598508</t>
  </si>
  <si>
    <t xml:space="preserve">Poznámka k položce:_x000D_
Včetně případného lokálního vyspravění používaných komunikací. </t>
  </si>
  <si>
    <t>14</t>
  </si>
  <si>
    <t>070001000</t>
  </si>
  <si>
    <t>Provozní vlivy - zajištění dočasného dopravního značení</t>
  </si>
  <si>
    <t>-1128155069</t>
  </si>
  <si>
    <t>Provozní vlivy</t>
  </si>
  <si>
    <t>https://podminky.urs.cz/item/CS_URS_2024_02/070001000</t>
  </si>
  <si>
    <t>Poznámka k položce:_x000D_
Položka je určená pro zajištění dočasného dopravního značení potřebného pro výstavbu včetně zajištění veškerých povolení souvisejících s výstavbou.</t>
  </si>
  <si>
    <t>15</t>
  </si>
  <si>
    <t>090001000</t>
  </si>
  <si>
    <t>Zřízení a odstranění sjezdu</t>
  </si>
  <si>
    <t>-1795908035</t>
  </si>
  <si>
    <t>https://podminky.urs.cz/item/CS_URS_2024_02/090001000</t>
  </si>
  <si>
    <t>Poznámka k položce:_x000D_
Zřízení a odstranění sjezdu, oprava asflatové komunikace po realizaci v blízkosti nemovitostí, případné využití panelů.</t>
  </si>
  <si>
    <t>16</t>
  </si>
  <si>
    <t>938908411R</t>
  </si>
  <si>
    <t xml:space="preserve">Čištění vozovek </t>
  </si>
  <si>
    <t>1907190442</t>
  </si>
  <si>
    <t>Poznámka k položce:_x000D_
Čištění komunikací během celé stavby</t>
  </si>
  <si>
    <t>17</t>
  </si>
  <si>
    <t>R001</t>
  </si>
  <si>
    <t>Havarijní a povodňový plán</t>
  </si>
  <si>
    <t>-1923267679</t>
  </si>
  <si>
    <t>Vytvoření havarijního a povodňového plánu.</t>
  </si>
  <si>
    <t>Poznámka k položce:_x000D_
Včetně schválení příslušnými úřady.</t>
  </si>
  <si>
    <t>SO-01 - Oprava koryta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</si>
  <si>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</si>
  <si>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</si>
  <si>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</si>
  <si>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</si>
  <si>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</si>
  <si>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</si>
  <si>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</si>
  <si>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</si>
  <si>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</si>
  <si>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</si>
  <si>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114203101</t>
  </si>
  <si>
    <t>Rozebrání dlažeb z lomového kamene nebo betonových tvárnic na sucho</t>
  </si>
  <si>
    <t>m3</t>
  </si>
  <si>
    <t>CS ÚRS 2025 01</t>
  </si>
  <si>
    <t>751148048</t>
  </si>
  <si>
    <t>Rozebrání dlažeb nebo záhozů s naložením na dopravní prostředek dlažeb z lomového kamene nebo betonových tvárnic na sucho nebo se spárami vyplněnými pískem nebo drnem</t>
  </si>
  <si>
    <t>https://podminky.urs.cz/item/CS_URS_2025_01/114203101</t>
  </si>
  <si>
    <t>"Kamenná dlažba na sucho" 189,65  * 0,3</t>
  </si>
  <si>
    <t>114203103</t>
  </si>
  <si>
    <t>Rozebrání dlažeb z lomového kamene nebo betonových tvárnic do cementové malty</t>
  </si>
  <si>
    <t>588155818</t>
  </si>
  <si>
    <t>Rozebrání dlažeb nebo záhozů s naložením na dopravní prostředek dlažeb z lomového kamene nebo betonových tvárnic do cementové malty se spárami zalitými cementovou maltou</t>
  </si>
  <si>
    <t>https://podminky.urs.cz/item/CS_URS_2025_01/114203103</t>
  </si>
  <si>
    <t>"Kamenná dlažba celkem: "26,17* 0,3</t>
  </si>
  <si>
    <t>"Stabilizační práh 3 ks" (2,92*0,4*0,6)*3</t>
  </si>
  <si>
    <t>Součet</t>
  </si>
  <si>
    <t>115001103</t>
  </si>
  <si>
    <t>Převedení vody potrubím DN přes 150 do 250</t>
  </si>
  <si>
    <t>m</t>
  </si>
  <si>
    <t>1287597251</t>
  </si>
  <si>
    <t>Převedení vody potrubím průměru DN přes 150 do 250</t>
  </si>
  <si>
    <t>https://podminky.urs.cz/item/CS_URS_2025_01/115001103</t>
  </si>
  <si>
    <t>115101202</t>
  </si>
  <si>
    <t>Čerpání vody na dopravní výšku do 10 m průměrný přítok přes 500 do 1 000 l/min</t>
  </si>
  <si>
    <t>hod</t>
  </si>
  <si>
    <t>-1168520159</t>
  </si>
  <si>
    <t>Čerpání vody na dopravní výšku do 10 m s uvažovaným průměrným přítokem přes 500 do 1 000 l/min</t>
  </si>
  <si>
    <t>https://podminky.urs.cz/item/CS_URS_2025_01/115101202</t>
  </si>
  <si>
    <t>"Uvažováno 40 dní, 10 hodin denně" 40*10</t>
  </si>
  <si>
    <t>115101302</t>
  </si>
  <si>
    <t>Pohotovost čerpací soupravy pro dopravní výšku do 10 m přítok přes 500 do 1 000 l/min</t>
  </si>
  <si>
    <t>den</t>
  </si>
  <si>
    <t>-1536644092</t>
  </si>
  <si>
    <t>Pohotovost záložní čerpací soupravy pro dopravní výšku do 10 m s uvažovaným průměrným přítokem přes 500 do 1 000 l/min</t>
  </si>
  <si>
    <t>https://podminky.urs.cz/item/CS_URS_2025_01/115101302</t>
  </si>
  <si>
    <t>"Uvažováno 40 dní" 40</t>
  </si>
  <si>
    <t>121151103</t>
  </si>
  <si>
    <t>Sejmutí ornice plochy do 100 m2 tl vrstvy do 200 mm strojně</t>
  </si>
  <si>
    <t>m2</t>
  </si>
  <si>
    <t>1481529468</t>
  </si>
  <si>
    <t>Sejmutí ornice strojně při souvislé ploše do 100 m2, tl. vrstvy do 200 mm</t>
  </si>
  <si>
    <t>https://podminky.urs.cz/item/CS_URS_2025_01/121151103</t>
  </si>
  <si>
    <t>148</t>
  </si>
  <si>
    <t>124253100</t>
  </si>
  <si>
    <t>Vykopávky pro koryta vodotečí v hornině třídy těžitelnosti I skupiny 3 objem do 100 m3 strojně</t>
  </si>
  <si>
    <t>1509437749</t>
  </si>
  <si>
    <t>Vykopávky pro koryta vodotečí strojně v hornině třídy těžitelnosti I skupiny 3 do 100 m3</t>
  </si>
  <si>
    <t>https://podminky.urs.cz/item/CS_URS_2025_01/124253100</t>
  </si>
  <si>
    <t>" Kubaturový list 105,6m3, 50 %" 105,6/2</t>
  </si>
  <si>
    <t>124353100</t>
  </si>
  <si>
    <t>Vykopávky pro koryta vodotečí v hornině třídy těžitelnosti II skupiny 4 objem do 100 m3 strojně</t>
  </si>
  <si>
    <t>-554720934</t>
  </si>
  <si>
    <t>Vykopávky pro koryta vodotečí strojně v hornině třídy těžitelnosti II skupiny 4 do 100 m3</t>
  </si>
  <si>
    <t>https://podminky.urs.cz/item/CS_URS_2025_01/124353100</t>
  </si>
  <si>
    <t>132351251</t>
  </si>
  <si>
    <t>Hloubení rýh nezapažených š do 2000 mm v hornině třídy těžitelnosti II skupiny 4 objem do 20 m3 strojně</t>
  </si>
  <si>
    <t>352920381</t>
  </si>
  <si>
    <t>Hloubení nezapažených rýh šířky přes 800 do 2 000 mm strojně s urovnáním dna do předepsaného profilu a spádu v hornině třídy těžitelnosti II skupiny 4 do 20 m3</t>
  </si>
  <si>
    <t>https://podminky.urs.cz/item/CS_URS_2025_01/132351251</t>
  </si>
  <si>
    <t>"Stabilizační práh v ř. km 1,181 plocha prahu * (tloušťka prahu+manipulační prostor) " 1,61*(0,4+1,5)</t>
  </si>
  <si>
    <t>"Stabilizační práh v  ř. km 1,130" 1,61*0,4</t>
  </si>
  <si>
    <t>"Stabilizační práh v ř. km 1,203 plocha prahu * (tloušťka prahu+manipulační prostor) " 1,61*(0,4+1,5)</t>
  </si>
  <si>
    <t>162351103</t>
  </si>
  <si>
    <t>Vodorovné přemístění přes 50 do 500 m výkopku/sypaniny z horniny třídy těžitelnosti I skupiny 1 až 3</t>
  </si>
  <si>
    <t>-1548865705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</si>
  <si>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</si>
  <si>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</si>
  <si>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"Kamenná dlažba celkem: "185,60 * 0,3</t>
  </si>
  <si>
    <t>"Stabilizační práh  3 ks" 2,92*0,4*0,6*3</t>
  </si>
  <si>
    <t>"kamenná dlažna do betonu" 26,17  * 0,3</t>
  </si>
  <si>
    <t>"Ornice na mezideponii" 148*0,2</t>
  </si>
  <si>
    <t>"Ornice z mezideponie" 148*0,2</t>
  </si>
  <si>
    <t>"násypy Kubaturový list, 34,5m3" 34,5</t>
  </si>
  <si>
    <t>"Schodiště 2ks" 2,1*0,6*0,8*2</t>
  </si>
  <si>
    <t>171151103</t>
  </si>
  <si>
    <t>Uložení sypaniny z hornin soudržných do násypů zhutněných strojně</t>
  </si>
  <si>
    <t>1694204912</t>
  </si>
  <si>
    <t>Uložení sypanin do násypů strojně s rozprostřením sypaniny ve vrstvách a s hrubým urovnáním zhutněných z hornin soudržných jakékoliv třídy těžitelnosti</t>
  </si>
  <si>
    <t>https://podminky.urs.cz/item/CS_URS_2025_01/171151103</t>
  </si>
  <si>
    <t>"Kubaturový list, 34,5m3" 34,5</t>
  </si>
  <si>
    <t>"zásyp kolem betonových prahů" 9,5</t>
  </si>
  <si>
    <t>181351003</t>
  </si>
  <si>
    <t>Rozprostření ornice tl vrstvy do 200 mm pl do 100 m2 v rovině nebo ve svahu do 1:5 strojně</t>
  </si>
  <si>
    <t>978977239</t>
  </si>
  <si>
    <t>Rozprostření a urovnání ornice v rovině nebo ve svahu sklonu do 1:5 strojně při souvislé ploše do 100 m2, tl. vrstvy do 200 mm</t>
  </si>
  <si>
    <t>https://podminky.urs.cz/item/CS_URS_2025_01/181351003</t>
  </si>
  <si>
    <t>181411121</t>
  </si>
  <si>
    <t>Založení lučního trávníku výsevem pl do 1000 m2 v rovině a ve svahu do 1:5</t>
  </si>
  <si>
    <t>652892901</t>
  </si>
  <si>
    <t>Založení trávníku na půdě předem připravené plochy do 1000 m2 výsevem včetně utažení lučního v rovině nebo na svahu do 1:5</t>
  </si>
  <si>
    <t>https://podminky.urs.cz/item/CS_URS_2025_01/181411121</t>
  </si>
  <si>
    <t>M</t>
  </si>
  <si>
    <t>00572100</t>
  </si>
  <si>
    <t>osivo jetelotráva intenzivní víceletá</t>
  </si>
  <si>
    <t>kg</t>
  </si>
  <si>
    <t>-844996742</t>
  </si>
  <si>
    <t>148*0,025</t>
  </si>
  <si>
    <t>182151111</t>
  </si>
  <si>
    <t>Svahování v zářezech v hornině třídy těžitelnosti I skupiny 1 až 3 strojně</t>
  </si>
  <si>
    <t>-2086379604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</si>
  <si>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</si>
  <si>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https://podminky.urs.cz/item/CS_URS_2025_01/182151111</t>
  </si>
  <si>
    <t>"profil pod dlažbu" 26,17</t>
  </si>
  <si>
    <t>"profil pod kamennou rovnaninu" 189,65</t>
  </si>
  <si>
    <t>182251101</t>
  </si>
  <si>
    <t>Svahování násypů strojně</t>
  </si>
  <si>
    <t>2012297249</t>
  </si>
  <si>
    <t>Svahování trvalých svahů do projektovaných profilů strojně s potřebným přemístěním výkopku při svahování násypů v jakékoliv hornině</t>
  </si>
  <si>
    <t>https://podminky.urs.cz/item/CS_URS_2025_01/182251101</t>
  </si>
  <si>
    <t>"svahování" 158,7</t>
  </si>
  <si>
    <t>960111221</t>
  </si>
  <si>
    <t>Bourání vodních staveb z dílců prefabrikovaných betonových a železobetonových, z vodní hladiny</t>
  </si>
  <si>
    <t>-905961504</t>
  </si>
  <si>
    <t>Bourání konstrukcí vodních staveb z hladiny, s naložením vybouraných hmot a suti na dopravní prostředek nebo s odklizením na hromady do vzdálenosti 20 m z dílců prefabrikovaných betonových a železobetonových</t>
  </si>
  <si>
    <t>https://podminky.urs.cz/item/CS_URS_2025_01/960111221</t>
  </si>
  <si>
    <t>"Schodiště 2 ks" (2,1*0,6*0,8)*2</t>
  </si>
  <si>
    <t>Svislé a kompletní konstrukce</t>
  </si>
  <si>
    <t>18</t>
  </si>
  <si>
    <t>321311115</t>
  </si>
  <si>
    <t>Konstrukce vodních staveb z betonu prostého mrazuvzdorného tř. C 25/30</t>
  </si>
  <si>
    <t>-817890454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</si>
  <si>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</si>
  <si>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https://podminky.urs.cz/item/CS_URS_2025_01/321311115</t>
  </si>
  <si>
    <t>"Stabilizační práh v ř. km 1,181 - podkladní beton" 0,36*0,6</t>
  </si>
  <si>
    <t>"Stabilizační práh v ř. km 1,203 - podkladní beton" 0,36*0,6</t>
  </si>
  <si>
    <t>19</t>
  </si>
  <si>
    <t>321321116</t>
  </si>
  <si>
    <t>Konstrukce vodních staveb ze ŽB mrazuvzdorného tř. C 30/37</t>
  </si>
  <si>
    <t>2013449318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</si>
  <si>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</si>
  <si>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https://podminky.urs.cz/item/CS_URS_2025_01/321321116</t>
  </si>
  <si>
    <t>"Stabilizační práh (betonový) v ř. km 1,203 "1,61*0,4</t>
  </si>
  <si>
    <t>"Stabilizační práh (betonový) v ř. km 1,181" 1,61*0,4</t>
  </si>
  <si>
    <t>20</t>
  </si>
  <si>
    <t>321351010</t>
  </si>
  <si>
    <t>Bednění konstrukcí vodních staveb rovinné - zřízení</t>
  </si>
  <si>
    <t>-1393268485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</si>
  <si>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</si>
  <si>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https://podminky.urs.cz/item/CS_URS_2025_01/321351010</t>
  </si>
  <si>
    <t>"viz kubaturový list, stabilizační práh 2 ks ((1,61*2)+(0,4*0,5)*2)*2"  8</t>
  </si>
  <si>
    <t>321352010</t>
  </si>
  <si>
    <t>Bednění konstrukcí vodních staveb rovinné - odstranění</t>
  </si>
  <si>
    <t>-652797110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</si>
  <si>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</si>
  <si>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https://podminky.urs.cz/item/CS_URS_2025_01/321352010</t>
  </si>
  <si>
    <t>22</t>
  </si>
  <si>
    <t>321368211</t>
  </si>
  <si>
    <t>Výztuž železobetonových konstrukcí vodních staveb ze svařovaných sítí</t>
  </si>
  <si>
    <t>t</t>
  </si>
  <si>
    <t>-1055086657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</si>
  <si>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</si>
  <si>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https://podminky.urs.cz/item/CS_URS_2025_01/321368211</t>
  </si>
  <si>
    <t>(14*12,34)/1000</t>
  </si>
  <si>
    <t>Vodorovné konstrukce</t>
  </si>
  <si>
    <t>23</t>
  </si>
  <si>
    <t>457312811</t>
  </si>
  <si>
    <t>Těsnící vrstva z betonu mrazuvzdorného tř. C 25/30 tl do 100 mm</t>
  </si>
  <si>
    <t>-1063098407</t>
  </si>
  <si>
    <t>Těsnicí nebo opevňovací vrstva z prostého betonu pro prostředí s mrazovými cykly tř. C 25/30, tl. vrstvy 100 mm</t>
  </si>
  <si>
    <t>https://podminky.urs.cz/item/CS_URS_2025_01/457312811</t>
  </si>
  <si>
    <t>"podkladní vrstva pod dlažbu" 26,17</t>
  </si>
  <si>
    <t>24</t>
  </si>
  <si>
    <t>457531112</t>
  </si>
  <si>
    <t>Filtrační vrstvy z hrubého drceného kameniva bez zhutnění frakce od 16 až 63 do 32 až 63 mm</t>
  </si>
  <si>
    <t>-2015970224</t>
  </si>
  <si>
    <t>Filtrační vrstvy jakékoliv tloušťky a sklonu z hrubého drceného kameniva bez zhutnění, frakce od 16-63 do 32-63 mm</t>
  </si>
  <si>
    <t>https://podminky.urs.cz/item/CS_URS_2025_01/457531112</t>
  </si>
  <si>
    <t>"viz kubaturový list - pro rovnaninu" 189,65*0,1</t>
  </si>
  <si>
    <t>"ŠD pod schodiště" 3,46*0,1</t>
  </si>
  <si>
    <t>"ŠD pro stabilizační práh" 2,92*0,4*0,1</t>
  </si>
  <si>
    <t>25</t>
  </si>
  <si>
    <t>463212111</t>
  </si>
  <si>
    <t>Rovnanina z lomového kamene upraveného s vyklínováním spár úlomky kamene</t>
  </si>
  <si>
    <t>533559931</t>
  </si>
  <si>
    <t>Rovnanina z lomového kamene upraveného, tříděného jakékoliv tloušťky rovnaniny s vyklínováním spár a dutin úlomky kamene</t>
  </si>
  <si>
    <t>https://podminky.urs.cz/item/CS_URS_2025_01/463212111</t>
  </si>
  <si>
    <t>"viz kubaturový list" 56,9</t>
  </si>
  <si>
    <t>26</t>
  </si>
  <si>
    <t>463212111R</t>
  </si>
  <si>
    <t>1607538032</t>
  </si>
  <si>
    <t>https://podminky.urs.cz/item/CS_URS_2025_01/463212111R</t>
  </si>
  <si>
    <t>"Přístupové schody LB v ř. km 1,178 "1,67*0,8*0,6</t>
  </si>
  <si>
    <t>"Přístupové schody PB v ř. km 1,153" 2,27*0,8*0,6</t>
  </si>
  <si>
    <t>27</t>
  </si>
  <si>
    <t>463212121</t>
  </si>
  <si>
    <t>Rovnanina z lomového kamene upraveného s vyplněním spár těženým kamenivem</t>
  </si>
  <si>
    <t>-1052988585</t>
  </si>
  <si>
    <t>Rovnanina z lomového kamene upraveného, tříděného jakékoliv tloušťky rovnaniny s vyplněním spár a dutin těženým kamenivem</t>
  </si>
  <si>
    <t>https://podminky.urs.cz/item/CS_URS_2025_01/463212121</t>
  </si>
  <si>
    <t>"Stabilizační práh (kámen na štět) v  ř. km 1,130" 2,92*0,4*0,5</t>
  </si>
  <si>
    <t>28</t>
  </si>
  <si>
    <t>463212191</t>
  </si>
  <si>
    <t>Příplatek za vypracováni líce rovnaniny</t>
  </si>
  <si>
    <t>1881193595</t>
  </si>
  <si>
    <t>Rovnanina z lomového kamene upraveného, tříděného Příplatek k cenám za vypracování líce</t>
  </si>
  <si>
    <t>https://podminky.urs.cz/item/CS_URS_2025_01/463212191</t>
  </si>
  <si>
    <t>"viz kubaturový list" 189,65</t>
  </si>
  <si>
    <t>29</t>
  </si>
  <si>
    <t>465513127</t>
  </si>
  <si>
    <t>Dlažba z lomového kamene na cementovou maltu s vyspárováním tl 200 mm</t>
  </si>
  <si>
    <t>-1619294500</t>
  </si>
  <si>
    <t>Dlažba z lomového kamene lomařsky upraveného na cementovou maltu, s vyspárováním cementovou maltou, tl. kamene 200 mm</t>
  </si>
  <si>
    <t>https://podminky.urs.cz/item/CS_URS_2025_01/465513127</t>
  </si>
  <si>
    <t>"viz kubaturový list" 26,17</t>
  </si>
  <si>
    <t>Ostatní konstrukce a práce, bourání</t>
  </si>
  <si>
    <t>30</t>
  </si>
  <si>
    <t>Oprava vyústění do vodotečí DN 100-150</t>
  </si>
  <si>
    <t>ks</t>
  </si>
  <si>
    <t>-439483909</t>
  </si>
  <si>
    <t xml:space="preserve">Oprava vyústění do vodotečí DN 100-150
</t>
  </si>
  <si>
    <t xml:space="preserve">Poznámka k položce:_x000D_
"Poznámka k položce:_x000D_
V položce je zahrnuta dodávka a montáž opravovaného potrubí PVC DN 100-150, dodávka a montáž pružné spojky, ruční výkop a náyp kolem potrubí, štěrkopískový podsyp a obetonování potrubí. Dále položka zahrnuje seříznutí nového potrubí s přesahem max 5 cm od líce svahu.   _x000D_
</t>
  </si>
  <si>
    <t>31</t>
  </si>
  <si>
    <t>R002</t>
  </si>
  <si>
    <t>Oprava vyústění do vodotečí DN 300-500</t>
  </si>
  <si>
    <t>-222036941</t>
  </si>
  <si>
    <t xml:space="preserve">Poznámka k položce:_x000D_
"Poznámka k položce:_x000D_
V položce je zahrnuta dodávka a montáž opravovaného potrubí PVC DN 100-150, dodávka a montáž pružné spojky, ruční výkop a náyp kolem potrubí, štěrkopískový podsyp a obetonování potrubí. Dále položka zahrnuje seříznutí nového potrubí s přesahem max 5 cm od líce svahu.   </t>
  </si>
  <si>
    <t>32</t>
  </si>
  <si>
    <t>R003</t>
  </si>
  <si>
    <t>Demontáž ocelové lávky</t>
  </si>
  <si>
    <t>-285081234</t>
  </si>
  <si>
    <t>Poznámka k položce:_x000D_
Položka obsahuje:Demontáž lávky a předání majiteli.</t>
  </si>
  <si>
    <t>33</t>
  </si>
  <si>
    <t>R004</t>
  </si>
  <si>
    <t>Použití menší mechanizace do 7t</t>
  </si>
  <si>
    <t>512</t>
  </si>
  <si>
    <t>1121909688</t>
  </si>
  <si>
    <t>Poznámka k položce:_x000D_
Prostorová omezení:položka obsahuje: náročnost přístupu k pracím (např. nutnost menší mechanizace, zvýšené náklady na dopravu materiálu, ruční práce).
Pohyb v korytě toku: práce probíhají přímo v korytě, zahrňte náklady na bezpečnostní opatření (např. zajištění stability břehů, podezdívek a plotů, manipulace s vodou, ochrana před povodněmi).</t>
  </si>
  <si>
    <t>34</t>
  </si>
  <si>
    <t>R006</t>
  </si>
  <si>
    <t>Práce ve stísněném prostoru – práce prováděné z koryta toku</t>
  </si>
  <si>
    <t>-568222642</t>
  </si>
  <si>
    <t>997</t>
  </si>
  <si>
    <t>Přesun sutě</t>
  </si>
  <si>
    <t>35</t>
  </si>
  <si>
    <t>985121121</t>
  </si>
  <si>
    <t>Tryskání degradovaného betonu stěn a rubu kleneb vodou pod tlakem do 300 barů</t>
  </si>
  <si>
    <t>1303769968</t>
  </si>
  <si>
    <t>Tryskání degradovaného betonu stěn, rubu kleneb a podlah vodou pod tlakem do 300 barů</t>
  </si>
  <si>
    <t>https://podminky.urs.cz/item/CS_URS_2025_01/985121121</t>
  </si>
  <si>
    <t>36</t>
  </si>
  <si>
    <t>985131311</t>
  </si>
  <si>
    <t>Ruční dočištění ploch stěn, rubu kleneb a podlah ocelových kartáči</t>
  </si>
  <si>
    <t>-362231706</t>
  </si>
  <si>
    <t>Očištění ploch stěn, rubu kleneb a podlah ruční dočištění ocelovými kartáči</t>
  </si>
  <si>
    <t>https://podminky.urs.cz/item/CS_URS_2025_01/985131311</t>
  </si>
  <si>
    <t>"oprava ŽB potrubí" 1,5</t>
  </si>
  <si>
    <t>37</t>
  </si>
  <si>
    <t>985311114</t>
  </si>
  <si>
    <t>Reprofilace stěn cementovou sanační maltou tl přes 30 do 40 mm</t>
  </si>
  <si>
    <t>-1501120731</t>
  </si>
  <si>
    <t>Reprofilace betonu sanačními maltami na cementové bázi ručně stěn, tloušťky přes 30 do 40 mm</t>
  </si>
  <si>
    <t>https://podminky.urs.cz/item/CS_URS_2025_01/985311114</t>
  </si>
  <si>
    <t>38</t>
  </si>
  <si>
    <t>985312191</t>
  </si>
  <si>
    <t>Příplatek ke stěrce pro vyrovnání betonových ploch za práci ve stísněném prostoru</t>
  </si>
  <si>
    <t>233923580</t>
  </si>
  <si>
    <t>Stěrka k vyrovnání ploch reprofilovaného betonu Příplatek k cenám za práci ve stísněném prostoru</t>
  </si>
  <si>
    <t>https://podminky.urs.cz/item/CS_URS_2025_01/985312191</t>
  </si>
  <si>
    <t>39</t>
  </si>
  <si>
    <t>985323112</t>
  </si>
  <si>
    <t>Spojovací můstek reprofilovaného betonu na cementové bázi tl 2 mm</t>
  </si>
  <si>
    <t>1991257576</t>
  </si>
  <si>
    <t>Spojovací můstek reprofilovaného betonu na cementové bázi, tloušťky 2 mm</t>
  </si>
  <si>
    <t>https://podminky.urs.cz/item/CS_URS_2025_01/985323112</t>
  </si>
  <si>
    <t>40</t>
  </si>
  <si>
    <t>171201221</t>
  </si>
  <si>
    <t>Poplatek za uložení na skládce (skládkovné) zeminy a kamení kód odpadu 17 05 04</t>
  </si>
  <si>
    <t>-223342039</t>
  </si>
  <si>
    <t>Poplatek za uložení stavebního odpadu na skládce (skládkovné) zeminy a kamení zatříděného do Katalogu odpadů pod kódem 17 05 04</t>
  </si>
  <si>
    <t>https://podminky.urs.cz/item/CS_URS_2025_01/171201221</t>
  </si>
  <si>
    <t>"Kamenná dlažba na cementovou maltu: "26,17* 0,3*2</t>
  </si>
  <si>
    <t>"přebytečná zemina a kamení viz kubaturovy list" 71,1*2</t>
  </si>
  <si>
    <t>"Kamenná dlažba na sucho" 189,65  * 0,3*2</t>
  </si>
  <si>
    <t>"Stabilizační práh " 2,92*0,4*0,6*3*2</t>
  </si>
  <si>
    <t>"Schodiště celkem" 2,1*0,6*0,8 *2*2</t>
  </si>
  <si>
    <t>41</t>
  </si>
  <si>
    <t>997321511</t>
  </si>
  <si>
    <t>Vodorovná doprava suti a vybouraných hmot po suchu do 1 km</t>
  </si>
  <si>
    <t>75367850</t>
  </si>
  <si>
    <t>Vodorovná doprava suti a vybouraných hmot bez naložení, s vyložením a hrubým urovnáním po suchu, na vzdálenost do 1 km</t>
  </si>
  <si>
    <t>https://podminky.urs.cz/item/CS_URS_2025_01/997321511</t>
  </si>
  <si>
    <t>279,929</t>
  </si>
  <si>
    <t>42</t>
  </si>
  <si>
    <t>997321519</t>
  </si>
  <si>
    <t>Příplatek ZKD 1 km vodorovné dopravy suti a vybouraných hmot po suchu</t>
  </si>
  <si>
    <t>66777584</t>
  </si>
  <si>
    <t>Vodorovná doprava suti a vybouraných hmot bez naložení, s vyložením a hrubým urovnáním po suchu, na vzdálenost Příplatek k cenám za každý další započatý 1 km přes 1 km</t>
  </si>
  <si>
    <t>https://podminky.urs.cz/item/CS_URS_2025_01/997321519</t>
  </si>
  <si>
    <t>"předpoklad FCC Dačice Borek 17km"   17*279,929</t>
  </si>
  <si>
    <t>43</t>
  </si>
  <si>
    <t>997321611</t>
  </si>
  <si>
    <t>Nakládání nebo překládání suti a vybouraných hmot</t>
  </si>
  <si>
    <t>-1039210940</t>
  </si>
  <si>
    <t>Vodorovná doprava suti a vybouraných hmot bez naložení, s vyložením a hrubým urovnáním nakládání nebo překládání na dopravní prostředek při vodorovné dopravě suti a vybouraných hmot</t>
  </si>
  <si>
    <t>https://podminky.urs.cz/item/CS_URS_2025_01/997321611</t>
  </si>
  <si>
    <t>44</t>
  </si>
  <si>
    <t>R005</t>
  </si>
  <si>
    <t>Ošetření stávající výztuže vč. antikorozní úpravy</t>
  </si>
  <si>
    <t>-2142001604</t>
  </si>
  <si>
    <t>998</t>
  </si>
  <si>
    <t>Přesun hmot</t>
  </si>
  <si>
    <t>45</t>
  </si>
  <si>
    <t>998332011</t>
  </si>
  <si>
    <t>Přesun hmot pro úpravy vodních toků a kanály</t>
  </si>
  <si>
    <t>-975808538</t>
  </si>
  <si>
    <t>Přesun hmot pro úpravy vodních toků a kanály, hráze rybníků apod. dopravní vzdálenost do 500 m</t>
  </si>
  <si>
    <t>https://podminky.urs.cz/item/CS_URS_2025_01/998332011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</si>
</sst>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0" xfId="0" applyFont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30001000" TargetMode="External"/><Relationship Id="rId13" Type="http://schemas.openxmlformats.org/officeDocument/2006/relationships/hyperlink" Target="https://podminky.urs.cz/item/CS_URS_2024_02/090001000" TargetMode="External"/><Relationship Id="rId3" Type="http://schemas.openxmlformats.org/officeDocument/2006/relationships/hyperlink" Target="https://podminky.urs.cz/item/CS_URS_2024_02/012103000" TargetMode="External"/><Relationship Id="rId7" Type="http://schemas.openxmlformats.org/officeDocument/2006/relationships/hyperlink" Target="https://podminky.urs.cz/item/CS_URS_2024_02/013254000" TargetMode="External"/><Relationship Id="rId12" Type="http://schemas.openxmlformats.org/officeDocument/2006/relationships/hyperlink" Target="https://podminky.urs.cz/item/CS_URS_2024_02/070001000" TargetMode="External"/><Relationship Id="rId2" Type="http://schemas.openxmlformats.org/officeDocument/2006/relationships/hyperlink" Target="https://podminky.urs.cz/item/CS_URS_2024_02/011503000" TargetMode="External"/><Relationship Id="rId1" Type="http://schemas.openxmlformats.org/officeDocument/2006/relationships/hyperlink" Target="https://podminky.urs.cz/item/CS_URS_2024_02/011303000" TargetMode="External"/><Relationship Id="rId6" Type="http://schemas.openxmlformats.org/officeDocument/2006/relationships/hyperlink" Target="https://podminky.urs.cz/item/CS_URS_2024_02/012303000" TargetMode="External"/><Relationship Id="rId11" Type="http://schemas.openxmlformats.org/officeDocument/2006/relationships/hyperlink" Target="https://podminky.urs.cz/item/CS_URS_2024_02/049103000" TargetMode="External"/><Relationship Id="rId5" Type="http://schemas.openxmlformats.org/officeDocument/2006/relationships/hyperlink" Target="https://podminky.urs.cz/item/CS_URS_2024_02/012203000" TargetMode="External"/><Relationship Id="rId10" Type="http://schemas.openxmlformats.org/officeDocument/2006/relationships/hyperlink" Target="https://podminky.urs.cz/item/CS_URS_2024_02/041903000" TargetMode="External"/><Relationship Id="rId4" Type="http://schemas.openxmlformats.org/officeDocument/2006/relationships/hyperlink" Target="https://podminky.urs.cz/item/CS_URS_2024_02/012164000" TargetMode="External"/><Relationship Id="rId9" Type="http://schemas.openxmlformats.org/officeDocument/2006/relationships/hyperlink" Target="https://podminky.urs.cz/item/CS_URS_2024_02/031203000" TargetMode="External"/><Relationship Id="rId1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81411121" TargetMode="External"/><Relationship Id="rId18" Type="http://schemas.openxmlformats.org/officeDocument/2006/relationships/hyperlink" Target="https://podminky.urs.cz/item/CS_URS_2025_01/321321116" TargetMode="External"/><Relationship Id="rId26" Type="http://schemas.openxmlformats.org/officeDocument/2006/relationships/hyperlink" Target="https://podminky.urs.cz/item/CS_URS_2025_01/463212121" TargetMode="External"/><Relationship Id="rId39" Type="http://schemas.openxmlformats.org/officeDocument/2006/relationships/drawing" Target="../drawings/drawing3.xml"/><Relationship Id="rId21" Type="http://schemas.openxmlformats.org/officeDocument/2006/relationships/hyperlink" Target="https://podminky.urs.cz/item/CS_URS_2025_01/321368211" TargetMode="External"/><Relationship Id="rId34" Type="http://schemas.openxmlformats.org/officeDocument/2006/relationships/hyperlink" Target="https://podminky.urs.cz/item/CS_URS_2025_01/171201221" TargetMode="External"/><Relationship Id="rId7" Type="http://schemas.openxmlformats.org/officeDocument/2006/relationships/hyperlink" Target="https://podminky.urs.cz/item/CS_URS_2025_01/124253100" TargetMode="External"/><Relationship Id="rId12" Type="http://schemas.openxmlformats.org/officeDocument/2006/relationships/hyperlink" Target="https://podminky.urs.cz/item/CS_URS_2025_01/181351003" TargetMode="External"/><Relationship Id="rId17" Type="http://schemas.openxmlformats.org/officeDocument/2006/relationships/hyperlink" Target="https://podminky.urs.cz/item/CS_URS_2025_01/321311115" TargetMode="External"/><Relationship Id="rId25" Type="http://schemas.openxmlformats.org/officeDocument/2006/relationships/hyperlink" Target="https://podminky.urs.cz/item/CS_URS_2025_01/463212111R" TargetMode="External"/><Relationship Id="rId33" Type="http://schemas.openxmlformats.org/officeDocument/2006/relationships/hyperlink" Target="https://podminky.urs.cz/item/CS_URS_2025_01/985323112" TargetMode="External"/><Relationship Id="rId38" Type="http://schemas.openxmlformats.org/officeDocument/2006/relationships/hyperlink" Target="https://podminky.urs.cz/item/CS_URS_2025_01/998332011" TargetMode="External"/><Relationship Id="rId2" Type="http://schemas.openxmlformats.org/officeDocument/2006/relationships/hyperlink" Target="https://podminky.urs.cz/item/CS_URS_2025_01/114203103" TargetMode="External"/><Relationship Id="rId16" Type="http://schemas.openxmlformats.org/officeDocument/2006/relationships/hyperlink" Target="https://podminky.urs.cz/item/CS_URS_2025_01/960111221" TargetMode="External"/><Relationship Id="rId20" Type="http://schemas.openxmlformats.org/officeDocument/2006/relationships/hyperlink" Target="https://podminky.urs.cz/item/CS_URS_2025_01/321352010" TargetMode="External"/><Relationship Id="rId29" Type="http://schemas.openxmlformats.org/officeDocument/2006/relationships/hyperlink" Target="https://podminky.urs.cz/item/CS_URS_2025_01/985121121" TargetMode="External"/><Relationship Id="rId1" Type="http://schemas.openxmlformats.org/officeDocument/2006/relationships/hyperlink" Target="https://podminky.urs.cz/item/CS_URS_2025_01/114203101" TargetMode="External"/><Relationship Id="rId6" Type="http://schemas.openxmlformats.org/officeDocument/2006/relationships/hyperlink" Target="https://podminky.urs.cz/item/CS_URS_2025_01/121151103" TargetMode="External"/><Relationship Id="rId11" Type="http://schemas.openxmlformats.org/officeDocument/2006/relationships/hyperlink" Target="https://podminky.urs.cz/item/CS_URS_2025_01/171151103" TargetMode="External"/><Relationship Id="rId24" Type="http://schemas.openxmlformats.org/officeDocument/2006/relationships/hyperlink" Target="https://podminky.urs.cz/item/CS_URS_2025_01/463212111" TargetMode="External"/><Relationship Id="rId32" Type="http://schemas.openxmlformats.org/officeDocument/2006/relationships/hyperlink" Target="https://podminky.urs.cz/item/CS_URS_2025_01/985312191" TargetMode="External"/><Relationship Id="rId37" Type="http://schemas.openxmlformats.org/officeDocument/2006/relationships/hyperlink" Target="https://podminky.urs.cz/item/CS_URS_2025_01/997321611" TargetMode="External"/><Relationship Id="rId5" Type="http://schemas.openxmlformats.org/officeDocument/2006/relationships/hyperlink" Target="https://podminky.urs.cz/item/CS_URS_2025_01/115101302" TargetMode="External"/><Relationship Id="rId15" Type="http://schemas.openxmlformats.org/officeDocument/2006/relationships/hyperlink" Target="https://podminky.urs.cz/item/CS_URS_2025_01/182251101" TargetMode="External"/><Relationship Id="rId23" Type="http://schemas.openxmlformats.org/officeDocument/2006/relationships/hyperlink" Target="https://podminky.urs.cz/item/CS_URS_2025_01/457531112" TargetMode="External"/><Relationship Id="rId28" Type="http://schemas.openxmlformats.org/officeDocument/2006/relationships/hyperlink" Target="https://podminky.urs.cz/item/CS_URS_2025_01/465513127" TargetMode="External"/><Relationship Id="rId36" Type="http://schemas.openxmlformats.org/officeDocument/2006/relationships/hyperlink" Target="https://podminky.urs.cz/item/CS_URS_2025_01/997321519" TargetMode="External"/><Relationship Id="rId10" Type="http://schemas.openxmlformats.org/officeDocument/2006/relationships/hyperlink" Target="https://podminky.urs.cz/item/CS_URS_2025_01/162351103" TargetMode="External"/><Relationship Id="rId19" Type="http://schemas.openxmlformats.org/officeDocument/2006/relationships/hyperlink" Target="https://podminky.urs.cz/item/CS_URS_2025_01/321351010" TargetMode="External"/><Relationship Id="rId31" Type="http://schemas.openxmlformats.org/officeDocument/2006/relationships/hyperlink" Target="https://podminky.urs.cz/item/CS_URS_2025_01/985311114" TargetMode="External"/><Relationship Id="rId4" Type="http://schemas.openxmlformats.org/officeDocument/2006/relationships/hyperlink" Target="https://podminky.urs.cz/item/CS_URS_2025_01/115101202" TargetMode="External"/><Relationship Id="rId9" Type="http://schemas.openxmlformats.org/officeDocument/2006/relationships/hyperlink" Target="https://podminky.urs.cz/item/CS_URS_2025_01/132351251" TargetMode="External"/><Relationship Id="rId14" Type="http://schemas.openxmlformats.org/officeDocument/2006/relationships/hyperlink" Target="https://podminky.urs.cz/item/CS_URS_2025_01/182151111" TargetMode="External"/><Relationship Id="rId22" Type="http://schemas.openxmlformats.org/officeDocument/2006/relationships/hyperlink" Target="https://podminky.urs.cz/item/CS_URS_2025_01/457312811" TargetMode="External"/><Relationship Id="rId27" Type="http://schemas.openxmlformats.org/officeDocument/2006/relationships/hyperlink" Target="https://podminky.urs.cz/item/CS_URS_2025_01/463212191" TargetMode="External"/><Relationship Id="rId30" Type="http://schemas.openxmlformats.org/officeDocument/2006/relationships/hyperlink" Target="https://podminky.urs.cz/item/CS_URS_2025_01/985131311" TargetMode="External"/><Relationship Id="rId35" Type="http://schemas.openxmlformats.org/officeDocument/2006/relationships/hyperlink" Target="https://podminky.urs.cz/item/CS_URS_2025_01/997321511" TargetMode="External"/><Relationship Id="rId8" Type="http://schemas.openxmlformats.org/officeDocument/2006/relationships/hyperlink" Target="https://podminky.urs.cz/item/CS_URS_2025_01/124353100" TargetMode="External"/><Relationship Id="rId3" Type="http://schemas.openxmlformats.org/officeDocument/2006/relationships/hyperlink" Target="https://podminky.urs.cz/item/CS_URS_2025_01/1150011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1"/>
      <c r="AL5" s="21"/>
      <c r="AM5" s="21"/>
      <c r="AN5" s="21"/>
      <c r="AO5" s="21"/>
      <c r="AP5" s="21"/>
      <c r="AQ5" s="21"/>
      <c r="AR5" s="19"/>
      <c r="BE5" s="242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1"/>
      <c r="AL6" s="21"/>
      <c r="AM6" s="21"/>
      <c r="AN6" s="21"/>
      <c r="AO6" s="21"/>
      <c r="AP6" s="21"/>
      <c r="AQ6" s="21"/>
      <c r="AR6" s="19"/>
      <c r="BE6" s="24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3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3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3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3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43"/>
      <c r="BS13" s="16" t="s">
        <v>6</v>
      </c>
    </row>
    <row r="14" spans="1:74" ht="13.2">
      <c r="B14" s="20"/>
      <c r="C14" s="21"/>
      <c r="D14" s="21"/>
      <c r="E14" s="248" t="s">
        <v>31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3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3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243"/>
      <c r="BS16" s="16" t="s">
        <v>4</v>
      </c>
    </row>
    <row r="17" spans="1:71" s="1" customFormat="1" ht="18.45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243"/>
      <c r="BS17" s="16" t="s">
        <v>36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3"/>
      <c r="BS18" s="16" t="s">
        <v>6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3"/>
      <c r="BS19" s="16" t="s">
        <v>6</v>
      </c>
    </row>
    <row r="20" spans="1:71" s="1" customFormat="1" ht="18.45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3"/>
      <c r="BS20" s="16" t="s">
        <v>36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3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3"/>
    </row>
    <row r="23" spans="1:71" s="1" customFormat="1" ht="16.5" customHeight="1">
      <c r="B23" s="20"/>
      <c r="C23" s="21"/>
      <c r="D23" s="21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1"/>
      <c r="AP23" s="21"/>
      <c r="AQ23" s="21"/>
      <c r="AR23" s="19"/>
      <c r="BE23" s="243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3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3"/>
    </row>
    <row r="26" spans="1:71" s="2" customFormat="1" ht="25.95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1">
        <f>ROUND(AG94,2)</f>
        <v>0</v>
      </c>
      <c r="AL26" s="252"/>
      <c r="AM26" s="252"/>
      <c r="AN26" s="252"/>
      <c r="AO26" s="252"/>
      <c r="AP26" s="35"/>
      <c r="AQ26" s="35"/>
      <c r="AR26" s="38"/>
      <c r="BE26" s="243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3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3" t="s">
        <v>40</v>
      </c>
      <c r="M28" s="253"/>
      <c r="N28" s="253"/>
      <c r="O28" s="253"/>
      <c r="P28" s="253"/>
      <c r="Q28" s="35"/>
      <c r="R28" s="35"/>
      <c r="S28" s="35"/>
      <c r="T28" s="35"/>
      <c r="U28" s="35"/>
      <c r="V28" s="35"/>
      <c r="W28" s="253" t="s">
        <v>41</v>
      </c>
      <c r="X28" s="253"/>
      <c r="Y28" s="253"/>
      <c r="Z28" s="253"/>
      <c r="AA28" s="253"/>
      <c r="AB28" s="253"/>
      <c r="AC28" s="253"/>
      <c r="AD28" s="253"/>
      <c r="AE28" s="253"/>
      <c r="AF28" s="35"/>
      <c r="AG28" s="35"/>
      <c r="AH28" s="35"/>
      <c r="AI28" s="35"/>
      <c r="AJ28" s="35"/>
      <c r="AK28" s="253" t="s">
        <v>42</v>
      </c>
      <c r="AL28" s="253"/>
      <c r="AM28" s="253"/>
      <c r="AN28" s="253"/>
      <c r="AO28" s="253"/>
      <c r="AP28" s="35"/>
      <c r="AQ28" s="35"/>
      <c r="AR28" s="38"/>
      <c r="BE28" s="243"/>
    </row>
    <row r="29" spans="1:71" s="3" customFormat="1" ht="14.4" customHeight="1">
      <c r="B29" s="39"/>
      <c r="C29" s="40"/>
      <c r="D29" s="28" t="s">
        <v>43</v>
      </c>
      <c r="E29" s="40"/>
      <c r="F29" s="28" t="s">
        <v>44</v>
      </c>
      <c r="G29" s="40"/>
      <c r="H29" s="40"/>
      <c r="I29" s="40"/>
      <c r="J29" s="40"/>
      <c r="K29" s="40"/>
      <c r="L29" s="256">
        <v>0.21</v>
      </c>
      <c r="M29" s="255"/>
      <c r="N29" s="255"/>
      <c r="O29" s="255"/>
      <c r="P29" s="255"/>
      <c r="Q29" s="40"/>
      <c r="R29" s="40"/>
      <c r="S29" s="40"/>
      <c r="T29" s="40"/>
      <c r="U29" s="40"/>
      <c r="V29" s="40"/>
      <c r="W29" s="254">
        <f>ROUND(AZ94, 2)</f>
        <v>0</v>
      </c>
      <c r="X29" s="255"/>
      <c r="Y29" s="255"/>
      <c r="Z29" s="255"/>
      <c r="AA29" s="255"/>
      <c r="AB29" s="255"/>
      <c r="AC29" s="255"/>
      <c r="AD29" s="255"/>
      <c r="AE29" s="255"/>
      <c r="AF29" s="40"/>
      <c r="AG29" s="40"/>
      <c r="AH29" s="40"/>
      <c r="AI29" s="40"/>
      <c r="AJ29" s="40"/>
      <c r="AK29" s="254">
        <f>ROUND(AV94, 2)</f>
        <v>0</v>
      </c>
      <c r="AL29" s="255"/>
      <c r="AM29" s="255"/>
      <c r="AN29" s="255"/>
      <c r="AO29" s="255"/>
      <c r="AP29" s="40"/>
      <c r="AQ29" s="40"/>
      <c r="AR29" s="41"/>
      <c r="BE29" s="244"/>
    </row>
    <row r="30" spans="1:71" s="3" customFormat="1" ht="14.4" customHeight="1">
      <c r="B30" s="39"/>
      <c r="C30" s="40"/>
      <c r="D30" s="40"/>
      <c r="E30" s="40"/>
      <c r="F30" s="28" t="s">
        <v>45</v>
      </c>
      <c r="G30" s="40"/>
      <c r="H30" s="40"/>
      <c r="I30" s="40"/>
      <c r="J30" s="40"/>
      <c r="K30" s="40"/>
      <c r="L30" s="256">
        <v>0.12</v>
      </c>
      <c r="M30" s="255"/>
      <c r="N30" s="255"/>
      <c r="O30" s="255"/>
      <c r="P30" s="255"/>
      <c r="Q30" s="40"/>
      <c r="R30" s="40"/>
      <c r="S30" s="40"/>
      <c r="T30" s="40"/>
      <c r="U30" s="40"/>
      <c r="V30" s="40"/>
      <c r="W30" s="254">
        <f>ROUND(BA94,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40"/>
      <c r="AG30" s="40"/>
      <c r="AH30" s="40"/>
      <c r="AI30" s="40"/>
      <c r="AJ30" s="40"/>
      <c r="AK30" s="254">
        <f>ROUND(AW94, 2)</f>
        <v>0</v>
      </c>
      <c r="AL30" s="255"/>
      <c r="AM30" s="255"/>
      <c r="AN30" s="255"/>
      <c r="AO30" s="255"/>
      <c r="AP30" s="40"/>
      <c r="AQ30" s="40"/>
      <c r="AR30" s="41"/>
      <c r="BE30" s="244"/>
    </row>
    <row r="31" spans="1:71" s="3" customFormat="1" ht="14.4" hidden="1" customHeight="1">
      <c r="B31" s="39"/>
      <c r="C31" s="40"/>
      <c r="D31" s="40"/>
      <c r="E31" s="40"/>
      <c r="F31" s="28" t="s">
        <v>46</v>
      </c>
      <c r="G31" s="40"/>
      <c r="H31" s="40"/>
      <c r="I31" s="40"/>
      <c r="J31" s="40"/>
      <c r="K31" s="40"/>
      <c r="L31" s="256">
        <v>0.21</v>
      </c>
      <c r="M31" s="255"/>
      <c r="N31" s="255"/>
      <c r="O31" s="255"/>
      <c r="P31" s="255"/>
      <c r="Q31" s="40"/>
      <c r="R31" s="40"/>
      <c r="S31" s="40"/>
      <c r="T31" s="40"/>
      <c r="U31" s="40"/>
      <c r="V31" s="40"/>
      <c r="W31" s="254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40"/>
      <c r="AG31" s="40"/>
      <c r="AH31" s="40"/>
      <c r="AI31" s="40"/>
      <c r="AJ31" s="40"/>
      <c r="AK31" s="254">
        <v>0</v>
      </c>
      <c r="AL31" s="255"/>
      <c r="AM31" s="255"/>
      <c r="AN31" s="255"/>
      <c r="AO31" s="255"/>
      <c r="AP31" s="40"/>
      <c r="AQ31" s="40"/>
      <c r="AR31" s="41"/>
      <c r="BE31" s="244"/>
    </row>
    <row r="32" spans="1:71" s="3" customFormat="1" ht="14.4" hidden="1" customHeight="1">
      <c r="B32" s="39"/>
      <c r="C32" s="40"/>
      <c r="D32" s="40"/>
      <c r="E32" s="40"/>
      <c r="F32" s="28" t="s">
        <v>47</v>
      </c>
      <c r="G32" s="40"/>
      <c r="H32" s="40"/>
      <c r="I32" s="40"/>
      <c r="J32" s="40"/>
      <c r="K32" s="40"/>
      <c r="L32" s="256">
        <v>0.12</v>
      </c>
      <c r="M32" s="255"/>
      <c r="N32" s="255"/>
      <c r="O32" s="255"/>
      <c r="P32" s="255"/>
      <c r="Q32" s="40"/>
      <c r="R32" s="40"/>
      <c r="S32" s="40"/>
      <c r="T32" s="40"/>
      <c r="U32" s="40"/>
      <c r="V32" s="40"/>
      <c r="W32" s="254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40"/>
      <c r="AG32" s="40"/>
      <c r="AH32" s="40"/>
      <c r="AI32" s="40"/>
      <c r="AJ32" s="40"/>
      <c r="AK32" s="254">
        <v>0</v>
      </c>
      <c r="AL32" s="255"/>
      <c r="AM32" s="255"/>
      <c r="AN32" s="255"/>
      <c r="AO32" s="255"/>
      <c r="AP32" s="40"/>
      <c r="AQ32" s="40"/>
      <c r="AR32" s="41"/>
      <c r="BE32" s="244"/>
    </row>
    <row r="33" spans="1:57" s="3" customFormat="1" ht="14.4" hidden="1" customHeight="1">
      <c r="B33" s="39"/>
      <c r="C33" s="40"/>
      <c r="D33" s="40"/>
      <c r="E33" s="40"/>
      <c r="F33" s="28" t="s">
        <v>48</v>
      </c>
      <c r="G33" s="40"/>
      <c r="H33" s="40"/>
      <c r="I33" s="40"/>
      <c r="J33" s="40"/>
      <c r="K33" s="40"/>
      <c r="L33" s="256">
        <v>0</v>
      </c>
      <c r="M33" s="255"/>
      <c r="N33" s="255"/>
      <c r="O33" s="255"/>
      <c r="P33" s="255"/>
      <c r="Q33" s="40"/>
      <c r="R33" s="40"/>
      <c r="S33" s="40"/>
      <c r="T33" s="40"/>
      <c r="U33" s="40"/>
      <c r="V33" s="40"/>
      <c r="W33" s="254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40"/>
      <c r="AG33" s="40"/>
      <c r="AH33" s="40"/>
      <c r="AI33" s="40"/>
      <c r="AJ33" s="40"/>
      <c r="AK33" s="254">
        <v>0</v>
      </c>
      <c r="AL33" s="255"/>
      <c r="AM33" s="255"/>
      <c r="AN33" s="255"/>
      <c r="AO33" s="255"/>
      <c r="AP33" s="40"/>
      <c r="AQ33" s="40"/>
      <c r="AR33" s="41"/>
      <c r="BE33" s="244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3"/>
    </row>
    <row r="35" spans="1:57" s="2" customFormat="1" ht="25.95" customHeight="1">
      <c r="A35" s="33"/>
      <c r="B35" s="34"/>
      <c r="C35" s="42"/>
      <c r="D35" s="43" t="s">
        <v>49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50</v>
      </c>
      <c r="U35" s="44"/>
      <c r="V35" s="44"/>
      <c r="W35" s="44"/>
      <c r="X35" s="257" t="s">
        <v>51</v>
      </c>
      <c r="Y35" s="258"/>
      <c r="Z35" s="258"/>
      <c r="AA35" s="258"/>
      <c r="AB35" s="258"/>
      <c r="AC35" s="44"/>
      <c r="AD35" s="44"/>
      <c r="AE35" s="44"/>
      <c r="AF35" s="44"/>
      <c r="AG35" s="44"/>
      <c r="AH35" s="44"/>
      <c r="AI35" s="44"/>
      <c r="AJ35" s="44"/>
      <c r="AK35" s="259">
        <f>SUM(AK26:AK33)</f>
        <v>0</v>
      </c>
      <c r="AL35" s="258"/>
      <c r="AM35" s="258"/>
      <c r="AN35" s="258"/>
      <c r="AO35" s="260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53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54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55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54</v>
      </c>
      <c r="AI60" s="37"/>
      <c r="AJ60" s="37"/>
      <c r="AK60" s="37"/>
      <c r="AL60" s="37"/>
      <c r="AM60" s="51" t="s">
        <v>55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56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57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54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55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54</v>
      </c>
      <c r="AI75" s="37"/>
      <c r="AJ75" s="37"/>
      <c r="AK75" s="37"/>
      <c r="AL75" s="37"/>
      <c r="AM75" s="51" t="s">
        <v>55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58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J2024-24005-2verze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1" t="str">
        <f>K6</f>
        <v>DVT Budíškovický potok, ř. km 1,130 – 1,210, Louka u Jemnice, oprava toku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3" t="str">
        <f>IF(AN8= "","",AN8)</f>
        <v>24. 1. 2025</v>
      </c>
      <c r="AN87" s="263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Povodí Moravy, s.p.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4" t="str">
        <f>IF(E17="","",E17)</f>
        <v>Jesep s.r.o.</v>
      </c>
      <c r="AN89" s="265"/>
      <c r="AO89" s="265"/>
      <c r="AP89" s="265"/>
      <c r="AQ89" s="35"/>
      <c r="AR89" s="38"/>
      <c r="AS89" s="266" t="s">
        <v>59</v>
      </c>
      <c r="AT89" s="26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37</v>
      </c>
      <c r="AJ90" s="35"/>
      <c r="AK90" s="35"/>
      <c r="AL90" s="35"/>
      <c r="AM90" s="264" t="str">
        <f>IF(E20="","",E20)</f>
        <v xml:space="preserve"> </v>
      </c>
      <c r="AN90" s="265"/>
      <c r="AO90" s="265"/>
      <c r="AP90" s="265"/>
      <c r="AQ90" s="35"/>
      <c r="AR90" s="38"/>
      <c r="AS90" s="268"/>
      <c r="AT90" s="26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0"/>
      <c r="AT91" s="27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2" t="s">
        <v>60</v>
      </c>
      <c r="D92" s="273"/>
      <c r="E92" s="273"/>
      <c r="F92" s="273"/>
      <c r="G92" s="273"/>
      <c r="H92" s="72"/>
      <c r="I92" s="274" t="s">
        <v>61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62</v>
      </c>
      <c r="AH92" s="273"/>
      <c r="AI92" s="273"/>
      <c r="AJ92" s="273"/>
      <c r="AK92" s="273"/>
      <c r="AL92" s="273"/>
      <c r="AM92" s="273"/>
      <c r="AN92" s="274" t="s">
        <v>63</v>
      </c>
      <c r="AO92" s="273"/>
      <c r="AP92" s="276"/>
      <c r="AQ92" s="73" t="s">
        <v>64</v>
      </c>
      <c r="AR92" s="38"/>
      <c r="AS92" s="74" t="s">
        <v>65</v>
      </c>
      <c r="AT92" s="75" t="s">
        <v>66</v>
      </c>
      <c r="AU92" s="75" t="s">
        <v>67</v>
      </c>
      <c r="AV92" s="75" t="s">
        <v>68</v>
      </c>
      <c r="AW92" s="75" t="s">
        <v>69</v>
      </c>
      <c r="AX92" s="75" t="s">
        <v>70</v>
      </c>
      <c r="AY92" s="75" t="s">
        <v>71</v>
      </c>
      <c r="AZ92" s="75" t="s">
        <v>72</v>
      </c>
      <c r="BA92" s="75" t="s">
        <v>73</v>
      </c>
      <c r="BB92" s="75" t="s">
        <v>74</v>
      </c>
      <c r="BC92" s="75" t="s">
        <v>75</v>
      </c>
      <c r="BD92" s="76" t="s">
        <v>76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77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0">
        <f>ROUND(SUM(AG95:AG96),2)</f>
        <v>0</v>
      </c>
      <c r="AH94" s="280"/>
      <c r="AI94" s="280"/>
      <c r="AJ94" s="280"/>
      <c r="AK94" s="280"/>
      <c r="AL94" s="280"/>
      <c r="AM94" s="280"/>
      <c r="AN94" s="281">
        <f>SUM(AG94,AT94)</f>
        <v>0</v>
      </c>
      <c r="AO94" s="281"/>
      <c r="AP94" s="281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78</v>
      </c>
      <c r="BT94" s="90" t="s">
        <v>79</v>
      </c>
      <c r="BU94" s="91" t="s">
        <v>80</v>
      </c>
      <c r="BV94" s="90" t="s">
        <v>81</v>
      </c>
      <c r="BW94" s="90" t="s">
        <v>5</v>
      </c>
      <c r="BX94" s="90" t="s">
        <v>82</v>
      </c>
      <c r="CL94" s="90" t="s">
        <v>1</v>
      </c>
    </row>
    <row r="95" spans="1:91" s="7" customFormat="1" ht="16.5" customHeight="1">
      <c r="A95" s="92" t="s">
        <v>83</v>
      </c>
      <c r="B95" s="93"/>
      <c r="C95" s="94"/>
      <c r="D95" s="279" t="s">
        <v>84</v>
      </c>
      <c r="E95" s="279"/>
      <c r="F95" s="279"/>
      <c r="G95" s="279"/>
      <c r="H95" s="279"/>
      <c r="I95" s="95"/>
      <c r="J95" s="279" t="s">
        <v>85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77">
        <f>'SO-00 -  VRN'!J30</f>
        <v>0</v>
      </c>
      <c r="AH95" s="278"/>
      <c r="AI95" s="278"/>
      <c r="AJ95" s="278"/>
      <c r="AK95" s="278"/>
      <c r="AL95" s="278"/>
      <c r="AM95" s="278"/>
      <c r="AN95" s="277">
        <f>SUM(AG95,AT95)</f>
        <v>0</v>
      </c>
      <c r="AO95" s="278"/>
      <c r="AP95" s="278"/>
      <c r="AQ95" s="96" t="s">
        <v>86</v>
      </c>
      <c r="AR95" s="97"/>
      <c r="AS95" s="98">
        <v>0</v>
      </c>
      <c r="AT95" s="99">
        <f>ROUND(SUM(AV95:AW95),2)</f>
        <v>0</v>
      </c>
      <c r="AU95" s="100">
        <f>'SO-00 -  VRN'!P116</f>
        <v>0</v>
      </c>
      <c r="AV95" s="99">
        <f>'SO-00 -  VRN'!J33</f>
        <v>0</v>
      </c>
      <c r="AW95" s="99">
        <f>'SO-00 -  VRN'!J34</f>
        <v>0</v>
      </c>
      <c r="AX95" s="99">
        <f>'SO-00 -  VRN'!J35</f>
        <v>0</v>
      </c>
      <c r="AY95" s="99">
        <f>'SO-00 -  VRN'!J36</f>
        <v>0</v>
      </c>
      <c r="AZ95" s="99">
        <f>'SO-00 -  VRN'!F33</f>
        <v>0</v>
      </c>
      <c r="BA95" s="99">
        <f>'SO-00 -  VRN'!F34</f>
        <v>0</v>
      </c>
      <c r="BB95" s="99">
        <f>'SO-00 -  VRN'!F35</f>
        <v>0</v>
      </c>
      <c r="BC95" s="99">
        <f>'SO-00 -  VRN'!F36</f>
        <v>0</v>
      </c>
      <c r="BD95" s="101">
        <f>'SO-00 -  VRN'!F37</f>
        <v>0</v>
      </c>
      <c r="BT95" s="102" t="s">
        <v>87</v>
      </c>
      <c r="BV95" s="102" t="s">
        <v>81</v>
      </c>
      <c r="BW95" s="102" t="s">
        <v>88</v>
      </c>
      <c r="BX95" s="102" t="s">
        <v>5</v>
      </c>
      <c r="CL95" s="102" t="s">
        <v>1</v>
      </c>
      <c r="CM95" s="102" t="s">
        <v>89</v>
      </c>
    </row>
    <row r="96" spans="1:91" s="7" customFormat="1" ht="16.5" customHeight="1">
      <c r="A96" s="92" t="s">
        <v>83</v>
      </c>
      <c r="B96" s="93"/>
      <c r="C96" s="94"/>
      <c r="D96" s="279" t="s">
        <v>90</v>
      </c>
      <c r="E96" s="279"/>
      <c r="F96" s="279"/>
      <c r="G96" s="279"/>
      <c r="H96" s="279"/>
      <c r="I96" s="95"/>
      <c r="J96" s="279" t="s">
        <v>91</v>
      </c>
      <c r="K96" s="279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77">
        <f>'SO-01 - Oprava koryta'!J30</f>
        <v>0</v>
      </c>
      <c r="AH96" s="278"/>
      <c r="AI96" s="278"/>
      <c r="AJ96" s="278"/>
      <c r="AK96" s="278"/>
      <c r="AL96" s="278"/>
      <c r="AM96" s="278"/>
      <c r="AN96" s="277">
        <f>SUM(AG96,AT96)</f>
        <v>0</v>
      </c>
      <c r="AO96" s="278"/>
      <c r="AP96" s="278"/>
      <c r="AQ96" s="96" t="s">
        <v>86</v>
      </c>
      <c r="AR96" s="97"/>
      <c r="AS96" s="103">
        <v>0</v>
      </c>
      <c r="AT96" s="104">
        <f>ROUND(SUM(AV96:AW96),2)</f>
        <v>0</v>
      </c>
      <c r="AU96" s="105">
        <f>'SO-01 - Oprava koryta'!P123</f>
        <v>0</v>
      </c>
      <c r="AV96" s="104">
        <f>'SO-01 - Oprava koryta'!J33</f>
        <v>0</v>
      </c>
      <c r="AW96" s="104">
        <f>'SO-01 - Oprava koryta'!J34</f>
        <v>0</v>
      </c>
      <c r="AX96" s="104">
        <f>'SO-01 - Oprava koryta'!J35</f>
        <v>0</v>
      </c>
      <c r="AY96" s="104">
        <f>'SO-01 - Oprava koryta'!J36</f>
        <v>0</v>
      </c>
      <c r="AZ96" s="104">
        <f>'SO-01 - Oprava koryta'!F33</f>
        <v>0</v>
      </c>
      <c r="BA96" s="104">
        <f>'SO-01 - Oprava koryta'!F34</f>
        <v>0</v>
      </c>
      <c r="BB96" s="104">
        <f>'SO-01 - Oprava koryta'!F35</f>
        <v>0</v>
      </c>
      <c r="BC96" s="104">
        <f>'SO-01 - Oprava koryta'!F36</f>
        <v>0</v>
      </c>
      <c r="BD96" s="106">
        <f>'SO-01 - Oprava koryta'!F37</f>
        <v>0</v>
      </c>
      <c r="BT96" s="102" t="s">
        <v>87</v>
      </c>
      <c r="BV96" s="102" t="s">
        <v>81</v>
      </c>
      <c r="BW96" s="102" t="s">
        <v>92</v>
      </c>
      <c r="BX96" s="102" t="s">
        <v>5</v>
      </c>
      <c r="CL96" s="102" t="s">
        <v>1</v>
      </c>
      <c r="CM96" s="102" t="s">
        <v>89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MoLgjZY6U01UrJj8l1aJJhPfe+QKnQ9MP10lxEXXskAqFtmTxjA1uVjeCUuevsX9xzk7moBiF5+xjWGYvkuFkA==" saltValue="mmTtLvVQ2KC6lp6BooTAeEpoqdfzOhEaM9XYfbkR5dGU3cEjYRQeMYhChUjbJfRU5zR0RBCV67w5D4cErKR5K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-00 -  VRN'!C2" display="/" xr:uid="{00000000-0004-0000-0000-000000000000}"/>
    <hyperlink ref="A96" location="'SO-01 - Oprava koryta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88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3" t="str">
        <f>'Rekapitulace stavby'!K6</f>
        <v>DVT Budíškovický potok, ř. km 1,130 – 1,210, Louka u Jemnice, oprava toku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95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24. 1. 2025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ROUND(J116,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43</v>
      </c>
      <c r="E33" s="111" t="s">
        <v>44</v>
      </c>
      <c r="F33" s="122">
        <f>ROUND((SUM(BE116:BE175)),  2)</f>
        <v>0</v>
      </c>
      <c r="G33" s="33"/>
      <c r="H33" s="33"/>
      <c r="I33" s="123">
        <v>0.21</v>
      </c>
      <c r="J33" s="122">
        <f>ROUND(((SUM(BE116:BE175))*I33),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45</v>
      </c>
      <c r="F34" s="122">
        <f>ROUND((SUM(BF116:BF175)),  2)</f>
        <v>0</v>
      </c>
      <c r="G34" s="33"/>
      <c r="H34" s="33"/>
      <c r="I34" s="123">
        <v>0.12</v>
      </c>
      <c r="J34" s="122">
        <f>ROUND(((SUM(BF116:BF175))*I34),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46</v>
      </c>
      <c r="F35" s="122">
        <f>ROUND((SUM(BG116:BG175)),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47</v>
      </c>
      <c r="F36" s="122">
        <f>ROUND((SUM(BH116:BH175)),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48</v>
      </c>
      <c r="F37" s="122">
        <f>ROUND((SUM(BI116:BI175)),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0" t="str">
        <f>E7</f>
        <v>DVT Budíškovický potok, ř. km 1,130 – 1,210, Louka u Jemnice, oprava toku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SO-00 -  VRN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24. 1. 2025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Povodí Moravy, s.p.</v>
      </c>
      <c r="G91" s="35"/>
      <c r="H91" s="35"/>
      <c r="I91" s="28" t="s">
        <v>32</v>
      </c>
      <c r="J91" s="31" t="str">
        <f>E21</f>
        <v>Jesep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2" customFormat="1" ht="21.7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31" s="2" customFormat="1" ht="6.9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pans="1:31" s="2" customFormat="1" ht="6.9" customHeight="1">
      <c r="A102" s="33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24.9" customHeight="1">
      <c r="A103" s="33"/>
      <c r="B103" s="34"/>
      <c r="C103" s="22" t="s">
        <v>101</v>
      </c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12" customHeight="1">
      <c r="A105" s="33"/>
      <c r="B105" s="34"/>
      <c r="C105" s="28" t="s">
        <v>16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6.25" customHeight="1">
      <c r="A106" s="33"/>
      <c r="B106" s="34"/>
      <c r="C106" s="35"/>
      <c r="D106" s="35"/>
      <c r="E106" s="290" t="str">
        <f>E7</f>
        <v>DVT Budíškovický potok, ř. km 1,130 – 1,210, Louka u Jemnice, oprava toku</v>
      </c>
      <c r="F106" s="291"/>
      <c r="G106" s="291"/>
      <c r="H106" s="291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94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61" t="str">
        <f>E9</f>
        <v>SO-00 -  VRN</v>
      </c>
      <c r="F108" s="292"/>
      <c r="G108" s="292"/>
      <c r="H108" s="292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F12</f>
        <v xml:space="preserve"> </v>
      </c>
      <c r="G110" s="35"/>
      <c r="H110" s="35"/>
      <c r="I110" s="28" t="s">
        <v>22</v>
      </c>
      <c r="J110" s="65" t="str">
        <f>IF(J12="","",J12)</f>
        <v>24. 1. 2025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15" customHeight="1">
      <c r="A112" s="33"/>
      <c r="B112" s="34"/>
      <c r="C112" s="28" t="s">
        <v>24</v>
      </c>
      <c r="D112" s="35"/>
      <c r="E112" s="35"/>
      <c r="F112" s="26" t="str">
        <f>E15</f>
        <v>Povodí Moravy, s.p.</v>
      </c>
      <c r="G112" s="35"/>
      <c r="H112" s="35"/>
      <c r="I112" s="28" t="s">
        <v>32</v>
      </c>
      <c r="J112" s="31" t="str">
        <f>E21</f>
        <v>Jesep s.r.o.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15" customHeight="1">
      <c r="A113" s="33"/>
      <c r="B113" s="34"/>
      <c r="C113" s="28" t="s">
        <v>30</v>
      </c>
      <c r="D113" s="35"/>
      <c r="E113" s="35"/>
      <c r="F113" s="26" t="str">
        <f>IF(E18="","",E18)</f>
        <v>Vyplň údaj</v>
      </c>
      <c r="G113" s="35"/>
      <c r="H113" s="35"/>
      <c r="I113" s="28" t="s">
        <v>37</v>
      </c>
      <c r="J113" s="31" t="str">
        <f>E24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9" customFormat="1" ht="29.25" customHeight="1">
      <c r="A115" s="146"/>
      <c r="B115" s="147"/>
      <c r="C115" s="148" t="s">
        <v>102</v>
      </c>
      <c r="D115" s="149" t="s">
        <v>64</v>
      </c>
      <c r="E115" s="149" t="s">
        <v>60</v>
      </c>
      <c r="F115" s="149" t="s">
        <v>61</v>
      </c>
      <c r="G115" s="149" t="s">
        <v>103</v>
      </c>
      <c r="H115" s="149" t="s">
        <v>104</v>
      </c>
      <c r="I115" s="149" t="s">
        <v>105</v>
      </c>
      <c r="J115" s="149" t="s">
        <v>98</v>
      </c>
      <c r="K115" s="150" t="s">
        <v>106</v>
      </c>
      <c r="L115" s="151"/>
      <c r="M115" s="74" t="s">
        <v>1</v>
      </c>
      <c r="N115" s="75" t="s">
        <v>43</v>
      </c>
      <c r="O115" s="75" t="s">
        <v>107</v>
      </c>
      <c r="P115" s="75" t="s">
        <v>108</v>
      </c>
      <c r="Q115" s="75" t="s">
        <v>109</v>
      </c>
      <c r="R115" s="75" t="s">
        <v>110</v>
      </c>
      <c r="S115" s="75" t="s">
        <v>111</v>
      </c>
      <c r="T115" s="76" t="s">
        <v>112</v>
      </c>
      <c r="U115" s="146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/>
    </row>
    <row r="116" spans="1:65" s="2" customFormat="1" ht="22.8" customHeight="1">
      <c r="A116" s="33"/>
      <c r="B116" s="34"/>
      <c r="C116" s="81" t="s">
        <v>113</v>
      </c>
      <c r="D116" s="35"/>
      <c r="E116" s="35"/>
      <c r="F116" s="35"/>
      <c r="G116" s="35"/>
      <c r="H116" s="35"/>
      <c r="I116" s="35"/>
      <c r="J116" s="152">
        <f>BK116</f>
        <v>0</v>
      </c>
      <c r="K116" s="35"/>
      <c r="L116" s="38"/>
      <c r="M116" s="77"/>
      <c r="N116" s="153"/>
      <c r="O116" s="78"/>
      <c r="P116" s="154">
        <f>SUM(P117:P175)</f>
        <v>0</v>
      </c>
      <c r="Q116" s="78"/>
      <c r="R116" s="154">
        <f>SUM(R117:R175)</f>
        <v>0</v>
      </c>
      <c r="S116" s="78"/>
      <c r="T116" s="155">
        <f>SUM(T117:T175)</f>
        <v>0.01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78</v>
      </c>
      <c r="AU116" s="16" t="s">
        <v>100</v>
      </c>
      <c r="BK116" s="156">
        <f>SUM(BK117:BK175)</f>
        <v>0</v>
      </c>
    </row>
    <row r="117" spans="1:65" s="2" customFormat="1" ht="16.5" customHeight="1">
      <c r="A117" s="33"/>
      <c r="B117" s="34"/>
      <c r="C117" s="157" t="s">
        <v>87</v>
      </c>
      <c r="D117" s="157" t="s">
        <v>114</v>
      </c>
      <c r="E117" s="158" t="s">
        <v>115</v>
      </c>
      <c r="F117" s="159" t="s">
        <v>116</v>
      </c>
      <c r="G117" s="160" t="s">
        <v>117</v>
      </c>
      <c r="H117" s="161">
        <v>1</v>
      </c>
      <c r="I117" s="162"/>
      <c r="J117" s="163">
        <f>ROUND(I117*H117,2)</f>
        <v>0</v>
      </c>
      <c r="K117" s="159" t="s">
        <v>118</v>
      </c>
      <c r="L117" s="38"/>
      <c r="M117" s="164" t="s">
        <v>1</v>
      </c>
      <c r="N117" s="165" t="s">
        <v>44</v>
      </c>
      <c r="O117" s="70"/>
      <c r="P117" s="166">
        <f>O117*H117</f>
        <v>0</v>
      </c>
      <c r="Q117" s="166">
        <v>0</v>
      </c>
      <c r="R117" s="166">
        <f>Q117*H117</f>
        <v>0</v>
      </c>
      <c r="S117" s="166">
        <v>0</v>
      </c>
      <c r="T117" s="16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68" t="s">
        <v>119</v>
      </c>
      <c r="AT117" s="168" t="s">
        <v>114</v>
      </c>
      <c r="AU117" s="168" t="s">
        <v>79</v>
      </c>
      <c r="AY117" s="16" t="s">
        <v>120</v>
      </c>
      <c r="BE117" s="169">
        <f>IF(N117="základní",J117,0)</f>
        <v>0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16" t="s">
        <v>87</v>
      </c>
      <c r="BK117" s="169">
        <f>ROUND(I117*H117,2)</f>
        <v>0</v>
      </c>
      <c r="BL117" s="16" t="s">
        <v>119</v>
      </c>
      <c r="BM117" s="168" t="s">
        <v>121</v>
      </c>
    </row>
    <row r="118" spans="1:65" s="2" customFormat="1" ht="10.199999999999999">
      <c r="A118" s="33"/>
      <c r="B118" s="34"/>
      <c r="C118" s="35"/>
      <c r="D118" s="170" t="s">
        <v>122</v>
      </c>
      <c r="E118" s="35"/>
      <c r="F118" s="171" t="s">
        <v>123</v>
      </c>
      <c r="G118" s="35"/>
      <c r="H118" s="35"/>
      <c r="I118" s="172"/>
      <c r="J118" s="35"/>
      <c r="K118" s="35"/>
      <c r="L118" s="38"/>
      <c r="M118" s="173"/>
      <c r="N118" s="174"/>
      <c r="O118" s="70"/>
      <c r="P118" s="70"/>
      <c r="Q118" s="70"/>
      <c r="R118" s="70"/>
      <c r="S118" s="70"/>
      <c r="T118" s="71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122</v>
      </c>
      <c r="AU118" s="16" t="s">
        <v>79</v>
      </c>
    </row>
    <row r="119" spans="1:65" s="2" customFormat="1" ht="19.2">
      <c r="A119" s="33"/>
      <c r="B119" s="34"/>
      <c r="C119" s="35"/>
      <c r="D119" s="175" t="s">
        <v>124</v>
      </c>
      <c r="E119" s="35"/>
      <c r="F119" s="176" t="s">
        <v>125</v>
      </c>
      <c r="G119" s="35"/>
      <c r="H119" s="35"/>
      <c r="I119" s="172"/>
      <c r="J119" s="35"/>
      <c r="K119" s="35"/>
      <c r="L119" s="38"/>
      <c r="M119" s="173"/>
      <c r="N119" s="174"/>
      <c r="O119" s="70"/>
      <c r="P119" s="70"/>
      <c r="Q119" s="70"/>
      <c r="R119" s="70"/>
      <c r="S119" s="70"/>
      <c r="T119" s="71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124</v>
      </c>
      <c r="AU119" s="16" t="s">
        <v>79</v>
      </c>
    </row>
    <row r="120" spans="1:65" s="2" customFormat="1" ht="49.05" customHeight="1">
      <c r="A120" s="33"/>
      <c r="B120" s="34"/>
      <c r="C120" s="157" t="s">
        <v>89</v>
      </c>
      <c r="D120" s="157" t="s">
        <v>114</v>
      </c>
      <c r="E120" s="158" t="s">
        <v>126</v>
      </c>
      <c r="F120" s="159" t="s">
        <v>127</v>
      </c>
      <c r="G120" s="160" t="s">
        <v>117</v>
      </c>
      <c r="H120" s="161">
        <v>1</v>
      </c>
      <c r="I120" s="162"/>
      <c r="J120" s="163">
        <f>ROUND(I120*H120,2)</f>
        <v>0</v>
      </c>
      <c r="K120" s="159" t="s">
        <v>118</v>
      </c>
      <c r="L120" s="38"/>
      <c r="M120" s="164" t="s">
        <v>1</v>
      </c>
      <c r="N120" s="165" t="s">
        <v>44</v>
      </c>
      <c r="O120" s="70"/>
      <c r="P120" s="166">
        <f>O120*H120</f>
        <v>0</v>
      </c>
      <c r="Q120" s="166">
        <v>0</v>
      </c>
      <c r="R120" s="166">
        <f>Q120*H120</f>
        <v>0</v>
      </c>
      <c r="S120" s="166">
        <v>0</v>
      </c>
      <c r="T120" s="16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68" t="s">
        <v>119</v>
      </c>
      <c r="AT120" s="168" t="s">
        <v>114</v>
      </c>
      <c r="AU120" s="168" t="s">
        <v>79</v>
      </c>
      <c r="AY120" s="16" t="s">
        <v>120</v>
      </c>
      <c r="BE120" s="169">
        <f>IF(N120="základní",J120,0)</f>
        <v>0</v>
      </c>
      <c r="BF120" s="169">
        <f>IF(N120="snížená",J120,0)</f>
        <v>0</v>
      </c>
      <c r="BG120" s="169">
        <f>IF(N120="zákl. přenesená",J120,0)</f>
        <v>0</v>
      </c>
      <c r="BH120" s="169">
        <f>IF(N120="sníž. přenesená",J120,0)</f>
        <v>0</v>
      </c>
      <c r="BI120" s="169">
        <f>IF(N120="nulová",J120,0)</f>
        <v>0</v>
      </c>
      <c r="BJ120" s="16" t="s">
        <v>87</v>
      </c>
      <c r="BK120" s="169">
        <f>ROUND(I120*H120,2)</f>
        <v>0</v>
      </c>
      <c r="BL120" s="16" t="s">
        <v>119</v>
      </c>
      <c r="BM120" s="168" t="s">
        <v>128</v>
      </c>
    </row>
    <row r="121" spans="1:65" s="2" customFormat="1" ht="10.199999999999999">
      <c r="A121" s="33"/>
      <c r="B121" s="34"/>
      <c r="C121" s="35"/>
      <c r="D121" s="175" t="s">
        <v>129</v>
      </c>
      <c r="E121" s="35"/>
      <c r="F121" s="177" t="s">
        <v>130</v>
      </c>
      <c r="G121" s="35"/>
      <c r="H121" s="35"/>
      <c r="I121" s="172"/>
      <c r="J121" s="35"/>
      <c r="K121" s="35"/>
      <c r="L121" s="38"/>
      <c r="M121" s="173"/>
      <c r="N121" s="174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129</v>
      </c>
      <c r="AU121" s="16" t="s">
        <v>79</v>
      </c>
    </row>
    <row r="122" spans="1:65" s="2" customFormat="1" ht="10.199999999999999">
      <c r="A122" s="33"/>
      <c r="B122" s="34"/>
      <c r="C122" s="35"/>
      <c r="D122" s="170" t="s">
        <v>122</v>
      </c>
      <c r="E122" s="35"/>
      <c r="F122" s="171" t="s">
        <v>131</v>
      </c>
      <c r="G122" s="35"/>
      <c r="H122" s="35"/>
      <c r="I122" s="172"/>
      <c r="J122" s="35"/>
      <c r="K122" s="35"/>
      <c r="L122" s="38"/>
      <c r="M122" s="173"/>
      <c r="N122" s="174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122</v>
      </c>
      <c r="AU122" s="16" t="s">
        <v>79</v>
      </c>
    </row>
    <row r="123" spans="1:65" s="2" customFormat="1" ht="38.4">
      <c r="A123" s="33"/>
      <c r="B123" s="34"/>
      <c r="C123" s="35"/>
      <c r="D123" s="175" t="s">
        <v>124</v>
      </c>
      <c r="E123" s="35"/>
      <c r="F123" s="176" t="s">
        <v>132</v>
      </c>
      <c r="G123" s="35"/>
      <c r="H123" s="35"/>
      <c r="I123" s="172"/>
      <c r="J123" s="35"/>
      <c r="K123" s="35"/>
      <c r="L123" s="38"/>
      <c r="M123" s="173"/>
      <c r="N123" s="174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124</v>
      </c>
      <c r="AU123" s="16" t="s">
        <v>79</v>
      </c>
    </row>
    <row r="124" spans="1:65" s="2" customFormat="1" ht="21.75" customHeight="1">
      <c r="A124" s="33"/>
      <c r="B124" s="34"/>
      <c r="C124" s="157" t="s">
        <v>133</v>
      </c>
      <c r="D124" s="157" t="s">
        <v>114</v>
      </c>
      <c r="E124" s="158" t="s">
        <v>134</v>
      </c>
      <c r="F124" s="159" t="s">
        <v>135</v>
      </c>
      <c r="G124" s="160" t="s">
        <v>117</v>
      </c>
      <c r="H124" s="161">
        <v>1</v>
      </c>
      <c r="I124" s="162"/>
      <c r="J124" s="163">
        <f>ROUND(I124*H124,2)</f>
        <v>0</v>
      </c>
      <c r="K124" s="159" t="s">
        <v>118</v>
      </c>
      <c r="L124" s="38"/>
      <c r="M124" s="164" t="s">
        <v>1</v>
      </c>
      <c r="N124" s="165" t="s">
        <v>44</v>
      </c>
      <c r="O124" s="70"/>
      <c r="P124" s="166">
        <f>O124*H124</f>
        <v>0</v>
      </c>
      <c r="Q124" s="166">
        <v>0</v>
      </c>
      <c r="R124" s="166">
        <f>Q124*H124</f>
        <v>0</v>
      </c>
      <c r="S124" s="166">
        <v>0</v>
      </c>
      <c r="T124" s="16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8" t="s">
        <v>119</v>
      </c>
      <c r="AT124" s="168" t="s">
        <v>114</v>
      </c>
      <c r="AU124" s="168" t="s">
        <v>79</v>
      </c>
      <c r="AY124" s="16" t="s">
        <v>120</v>
      </c>
      <c r="BE124" s="169">
        <f>IF(N124="základní",J124,0)</f>
        <v>0</v>
      </c>
      <c r="BF124" s="169">
        <f>IF(N124="snížená",J124,0)</f>
        <v>0</v>
      </c>
      <c r="BG124" s="169">
        <f>IF(N124="zákl. přenesená",J124,0)</f>
        <v>0</v>
      </c>
      <c r="BH124" s="169">
        <f>IF(N124="sníž. přenesená",J124,0)</f>
        <v>0</v>
      </c>
      <c r="BI124" s="169">
        <f>IF(N124="nulová",J124,0)</f>
        <v>0</v>
      </c>
      <c r="BJ124" s="16" t="s">
        <v>87</v>
      </c>
      <c r="BK124" s="169">
        <f>ROUND(I124*H124,2)</f>
        <v>0</v>
      </c>
      <c r="BL124" s="16" t="s">
        <v>119</v>
      </c>
      <c r="BM124" s="168" t="s">
        <v>136</v>
      </c>
    </row>
    <row r="125" spans="1:65" s="2" customFormat="1" ht="10.199999999999999">
      <c r="A125" s="33"/>
      <c r="B125" s="34"/>
      <c r="C125" s="35"/>
      <c r="D125" s="175" t="s">
        <v>129</v>
      </c>
      <c r="E125" s="35"/>
      <c r="F125" s="177" t="s">
        <v>137</v>
      </c>
      <c r="G125" s="35"/>
      <c r="H125" s="35"/>
      <c r="I125" s="172"/>
      <c r="J125" s="35"/>
      <c r="K125" s="35"/>
      <c r="L125" s="38"/>
      <c r="M125" s="173"/>
      <c r="N125" s="17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129</v>
      </c>
      <c r="AU125" s="16" t="s">
        <v>79</v>
      </c>
    </row>
    <row r="126" spans="1:65" s="2" customFormat="1" ht="10.199999999999999">
      <c r="A126" s="33"/>
      <c r="B126" s="34"/>
      <c r="C126" s="35"/>
      <c r="D126" s="170" t="s">
        <v>122</v>
      </c>
      <c r="E126" s="35"/>
      <c r="F126" s="171" t="s">
        <v>138</v>
      </c>
      <c r="G126" s="35"/>
      <c r="H126" s="35"/>
      <c r="I126" s="172"/>
      <c r="J126" s="35"/>
      <c r="K126" s="35"/>
      <c r="L126" s="38"/>
      <c r="M126" s="173"/>
      <c r="N126" s="17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122</v>
      </c>
      <c r="AU126" s="16" t="s">
        <v>79</v>
      </c>
    </row>
    <row r="127" spans="1:65" s="2" customFormat="1" ht="48">
      <c r="A127" s="33"/>
      <c r="B127" s="34"/>
      <c r="C127" s="35"/>
      <c r="D127" s="175" t="s">
        <v>124</v>
      </c>
      <c r="E127" s="35"/>
      <c r="F127" s="176" t="s">
        <v>139</v>
      </c>
      <c r="G127" s="35"/>
      <c r="H127" s="35"/>
      <c r="I127" s="172"/>
      <c r="J127" s="35"/>
      <c r="K127" s="35"/>
      <c r="L127" s="38"/>
      <c r="M127" s="173"/>
      <c r="N127" s="17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124</v>
      </c>
      <c r="AU127" s="16" t="s">
        <v>79</v>
      </c>
    </row>
    <row r="128" spans="1:65" s="10" customFormat="1" ht="10.199999999999999">
      <c r="B128" s="178"/>
      <c r="C128" s="179"/>
      <c r="D128" s="175" t="s">
        <v>140</v>
      </c>
      <c r="E128" s="180" t="s">
        <v>1</v>
      </c>
      <c r="F128" s="181" t="s">
        <v>87</v>
      </c>
      <c r="G128" s="179"/>
      <c r="H128" s="182">
        <v>1</v>
      </c>
      <c r="I128" s="183"/>
      <c r="J128" s="179"/>
      <c r="K128" s="179"/>
      <c r="L128" s="184"/>
      <c r="M128" s="185"/>
      <c r="N128" s="186"/>
      <c r="O128" s="186"/>
      <c r="P128" s="186"/>
      <c r="Q128" s="186"/>
      <c r="R128" s="186"/>
      <c r="S128" s="186"/>
      <c r="T128" s="187"/>
      <c r="AT128" s="188" t="s">
        <v>140</v>
      </c>
      <c r="AU128" s="188" t="s">
        <v>79</v>
      </c>
      <c r="AV128" s="10" t="s">
        <v>89</v>
      </c>
      <c r="AW128" s="10" t="s">
        <v>36</v>
      </c>
      <c r="AX128" s="10" t="s">
        <v>87</v>
      </c>
      <c r="AY128" s="188" t="s">
        <v>120</v>
      </c>
    </row>
    <row r="129" spans="1:65" s="2" customFormat="1" ht="16.5" customHeight="1">
      <c r="A129" s="33"/>
      <c r="B129" s="34"/>
      <c r="C129" s="157" t="s">
        <v>141</v>
      </c>
      <c r="D129" s="157" t="s">
        <v>114</v>
      </c>
      <c r="E129" s="158" t="s">
        <v>142</v>
      </c>
      <c r="F129" s="159" t="s">
        <v>143</v>
      </c>
      <c r="G129" s="160" t="s">
        <v>117</v>
      </c>
      <c r="H129" s="161">
        <v>1</v>
      </c>
      <c r="I129" s="162"/>
      <c r="J129" s="163">
        <f>ROUND(I129*H129,2)</f>
        <v>0</v>
      </c>
      <c r="K129" s="159" t="s">
        <v>118</v>
      </c>
      <c r="L129" s="38"/>
      <c r="M129" s="164" t="s">
        <v>1</v>
      </c>
      <c r="N129" s="165" t="s">
        <v>44</v>
      </c>
      <c r="O129" s="70"/>
      <c r="P129" s="166">
        <f>O129*H129</f>
        <v>0</v>
      </c>
      <c r="Q129" s="166">
        <v>0</v>
      </c>
      <c r="R129" s="166">
        <f>Q129*H129</f>
        <v>0</v>
      </c>
      <c r="S129" s="166">
        <v>0</v>
      </c>
      <c r="T129" s="16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8" t="s">
        <v>119</v>
      </c>
      <c r="AT129" s="168" t="s">
        <v>114</v>
      </c>
      <c r="AU129" s="168" t="s">
        <v>79</v>
      </c>
      <c r="AY129" s="16" t="s">
        <v>120</v>
      </c>
      <c r="BE129" s="169">
        <f>IF(N129="základní",J129,0)</f>
        <v>0</v>
      </c>
      <c r="BF129" s="169">
        <f>IF(N129="snížená",J129,0)</f>
        <v>0</v>
      </c>
      <c r="BG129" s="169">
        <f>IF(N129="zákl. přenesená",J129,0)</f>
        <v>0</v>
      </c>
      <c r="BH129" s="169">
        <f>IF(N129="sníž. přenesená",J129,0)</f>
        <v>0</v>
      </c>
      <c r="BI129" s="169">
        <f>IF(N129="nulová",J129,0)</f>
        <v>0</v>
      </c>
      <c r="BJ129" s="16" t="s">
        <v>87</v>
      </c>
      <c r="BK129" s="169">
        <f>ROUND(I129*H129,2)</f>
        <v>0</v>
      </c>
      <c r="BL129" s="16" t="s">
        <v>119</v>
      </c>
      <c r="BM129" s="168" t="s">
        <v>144</v>
      </c>
    </row>
    <row r="130" spans="1:65" s="2" customFormat="1" ht="10.199999999999999">
      <c r="A130" s="33"/>
      <c r="B130" s="34"/>
      <c r="C130" s="35"/>
      <c r="D130" s="175" t="s">
        <v>129</v>
      </c>
      <c r="E130" s="35"/>
      <c r="F130" s="177" t="s">
        <v>145</v>
      </c>
      <c r="G130" s="35"/>
      <c r="H130" s="35"/>
      <c r="I130" s="172"/>
      <c r="J130" s="35"/>
      <c r="K130" s="35"/>
      <c r="L130" s="38"/>
      <c r="M130" s="173"/>
      <c r="N130" s="17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129</v>
      </c>
      <c r="AU130" s="16" t="s">
        <v>79</v>
      </c>
    </row>
    <row r="131" spans="1:65" s="2" customFormat="1" ht="10.199999999999999">
      <c r="A131" s="33"/>
      <c r="B131" s="34"/>
      <c r="C131" s="35"/>
      <c r="D131" s="170" t="s">
        <v>122</v>
      </c>
      <c r="E131" s="35"/>
      <c r="F131" s="171" t="s">
        <v>146</v>
      </c>
      <c r="G131" s="35"/>
      <c r="H131" s="35"/>
      <c r="I131" s="172"/>
      <c r="J131" s="35"/>
      <c r="K131" s="35"/>
      <c r="L131" s="38"/>
      <c r="M131" s="173"/>
      <c r="N131" s="17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122</v>
      </c>
      <c r="AU131" s="16" t="s">
        <v>79</v>
      </c>
    </row>
    <row r="132" spans="1:65" s="2" customFormat="1" ht="76.8">
      <c r="A132" s="33"/>
      <c r="B132" s="34"/>
      <c r="C132" s="35"/>
      <c r="D132" s="175" t="s">
        <v>124</v>
      </c>
      <c r="E132" s="35"/>
      <c r="F132" s="176" t="s">
        <v>147</v>
      </c>
      <c r="G132" s="35"/>
      <c r="H132" s="35"/>
      <c r="I132" s="172"/>
      <c r="J132" s="35"/>
      <c r="K132" s="35"/>
      <c r="L132" s="38"/>
      <c r="M132" s="173"/>
      <c r="N132" s="17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124</v>
      </c>
      <c r="AU132" s="16" t="s">
        <v>79</v>
      </c>
    </row>
    <row r="133" spans="1:65" s="10" customFormat="1" ht="10.199999999999999">
      <c r="B133" s="178"/>
      <c r="C133" s="179"/>
      <c r="D133" s="175" t="s">
        <v>140</v>
      </c>
      <c r="E133" s="180" t="s">
        <v>1</v>
      </c>
      <c r="F133" s="181" t="s">
        <v>87</v>
      </c>
      <c r="G133" s="179"/>
      <c r="H133" s="182">
        <v>1</v>
      </c>
      <c r="I133" s="183"/>
      <c r="J133" s="179"/>
      <c r="K133" s="179"/>
      <c r="L133" s="184"/>
      <c r="M133" s="185"/>
      <c r="N133" s="186"/>
      <c r="O133" s="186"/>
      <c r="P133" s="186"/>
      <c r="Q133" s="186"/>
      <c r="R133" s="186"/>
      <c r="S133" s="186"/>
      <c r="T133" s="187"/>
      <c r="AT133" s="188" t="s">
        <v>140</v>
      </c>
      <c r="AU133" s="188" t="s">
        <v>79</v>
      </c>
      <c r="AV133" s="10" t="s">
        <v>89</v>
      </c>
      <c r="AW133" s="10" t="s">
        <v>36</v>
      </c>
      <c r="AX133" s="10" t="s">
        <v>87</v>
      </c>
      <c r="AY133" s="188" t="s">
        <v>120</v>
      </c>
    </row>
    <row r="134" spans="1:65" s="2" customFormat="1" ht="16.5" customHeight="1">
      <c r="A134" s="33"/>
      <c r="B134" s="34"/>
      <c r="C134" s="157" t="s">
        <v>148</v>
      </c>
      <c r="D134" s="157" t="s">
        <v>114</v>
      </c>
      <c r="E134" s="158" t="s">
        <v>149</v>
      </c>
      <c r="F134" s="159" t="s">
        <v>150</v>
      </c>
      <c r="G134" s="160" t="s">
        <v>117</v>
      </c>
      <c r="H134" s="161">
        <v>1</v>
      </c>
      <c r="I134" s="162"/>
      <c r="J134" s="163">
        <f>ROUND(I134*H134,2)</f>
        <v>0</v>
      </c>
      <c r="K134" s="159" t="s">
        <v>118</v>
      </c>
      <c r="L134" s="38"/>
      <c r="M134" s="164" t="s">
        <v>1</v>
      </c>
      <c r="N134" s="165" t="s">
        <v>44</v>
      </c>
      <c r="O134" s="70"/>
      <c r="P134" s="166">
        <f>O134*H134</f>
        <v>0</v>
      </c>
      <c r="Q134" s="166">
        <v>0</v>
      </c>
      <c r="R134" s="166">
        <f>Q134*H134</f>
        <v>0</v>
      </c>
      <c r="S134" s="166">
        <v>0</v>
      </c>
      <c r="T134" s="16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8" t="s">
        <v>119</v>
      </c>
      <c r="AT134" s="168" t="s">
        <v>114</v>
      </c>
      <c r="AU134" s="168" t="s">
        <v>79</v>
      </c>
      <c r="AY134" s="16" t="s">
        <v>120</v>
      </c>
      <c r="BE134" s="169">
        <f>IF(N134="základní",J134,0)</f>
        <v>0</v>
      </c>
      <c r="BF134" s="169">
        <f>IF(N134="snížená",J134,0)</f>
        <v>0</v>
      </c>
      <c r="BG134" s="169">
        <f>IF(N134="zákl. přenesená",J134,0)</f>
        <v>0</v>
      </c>
      <c r="BH134" s="169">
        <f>IF(N134="sníž. přenesená",J134,0)</f>
        <v>0</v>
      </c>
      <c r="BI134" s="169">
        <f>IF(N134="nulová",J134,0)</f>
        <v>0</v>
      </c>
      <c r="BJ134" s="16" t="s">
        <v>87</v>
      </c>
      <c r="BK134" s="169">
        <f>ROUND(I134*H134,2)</f>
        <v>0</v>
      </c>
      <c r="BL134" s="16" t="s">
        <v>119</v>
      </c>
      <c r="BM134" s="168" t="s">
        <v>151</v>
      </c>
    </row>
    <row r="135" spans="1:65" s="2" customFormat="1" ht="10.199999999999999">
      <c r="A135" s="33"/>
      <c r="B135" s="34"/>
      <c r="C135" s="35"/>
      <c r="D135" s="175" t="s">
        <v>129</v>
      </c>
      <c r="E135" s="35"/>
      <c r="F135" s="177" t="s">
        <v>152</v>
      </c>
      <c r="G135" s="35"/>
      <c r="H135" s="35"/>
      <c r="I135" s="172"/>
      <c r="J135" s="35"/>
      <c r="K135" s="35"/>
      <c r="L135" s="38"/>
      <c r="M135" s="173"/>
      <c r="N135" s="17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129</v>
      </c>
      <c r="AU135" s="16" t="s">
        <v>79</v>
      </c>
    </row>
    <row r="136" spans="1:65" s="2" customFormat="1" ht="10.199999999999999">
      <c r="A136" s="33"/>
      <c r="B136" s="34"/>
      <c r="C136" s="35"/>
      <c r="D136" s="170" t="s">
        <v>122</v>
      </c>
      <c r="E136" s="35"/>
      <c r="F136" s="171" t="s">
        <v>153</v>
      </c>
      <c r="G136" s="35"/>
      <c r="H136" s="35"/>
      <c r="I136" s="172"/>
      <c r="J136" s="35"/>
      <c r="K136" s="35"/>
      <c r="L136" s="38"/>
      <c r="M136" s="173"/>
      <c r="N136" s="17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122</v>
      </c>
      <c r="AU136" s="16" t="s">
        <v>79</v>
      </c>
    </row>
    <row r="137" spans="1:65" s="2" customFormat="1" ht="28.8">
      <c r="A137" s="33"/>
      <c r="B137" s="34"/>
      <c r="C137" s="35"/>
      <c r="D137" s="175" t="s">
        <v>124</v>
      </c>
      <c r="E137" s="35"/>
      <c r="F137" s="176" t="s">
        <v>154</v>
      </c>
      <c r="G137" s="35"/>
      <c r="H137" s="35"/>
      <c r="I137" s="172"/>
      <c r="J137" s="35"/>
      <c r="K137" s="35"/>
      <c r="L137" s="38"/>
      <c r="M137" s="173"/>
      <c r="N137" s="17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124</v>
      </c>
      <c r="AU137" s="16" t="s">
        <v>79</v>
      </c>
    </row>
    <row r="138" spans="1:65" s="2" customFormat="1" ht="16.5" customHeight="1">
      <c r="A138" s="33"/>
      <c r="B138" s="34"/>
      <c r="C138" s="157" t="s">
        <v>155</v>
      </c>
      <c r="D138" s="157" t="s">
        <v>114</v>
      </c>
      <c r="E138" s="158" t="s">
        <v>156</v>
      </c>
      <c r="F138" s="159" t="s">
        <v>157</v>
      </c>
      <c r="G138" s="160" t="s">
        <v>117</v>
      </c>
      <c r="H138" s="161">
        <v>1</v>
      </c>
      <c r="I138" s="162"/>
      <c r="J138" s="163">
        <f>ROUND(I138*H138,2)</f>
        <v>0</v>
      </c>
      <c r="K138" s="159" t="s">
        <v>118</v>
      </c>
      <c r="L138" s="38"/>
      <c r="M138" s="164" t="s">
        <v>1</v>
      </c>
      <c r="N138" s="165" t="s">
        <v>44</v>
      </c>
      <c r="O138" s="70"/>
      <c r="P138" s="166">
        <f>O138*H138</f>
        <v>0</v>
      </c>
      <c r="Q138" s="166">
        <v>0</v>
      </c>
      <c r="R138" s="166">
        <f>Q138*H138</f>
        <v>0</v>
      </c>
      <c r="S138" s="166">
        <v>0</v>
      </c>
      <c r="T138" s="16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8" t="s">
        <v>119</v>
      </c>
      <c r="AT138" s="168" t="s">
        <v>114</v>
      </c>
      <c r="AU138" s="168" t="s">
        <v>79</v>
      </c>
      <c r="AY138" s="16" t="s">
        <v>120</v>
      </c>
      <c r="BE138" s="169">
        <f>IF(N138="základní",J138,0)</f>
        <v>0</v>
      </c>
      <c r="BF138" s="169">
        <f>IF(N138="snížená",J138,0)</f>
        <v>0</v>
      </c>
      <c r="BG138" s="169">
        <f>IF(N138="zákl. přenesená",J138,0)</f>
        <v>0</v>
      </c>
      <c r="BH138" s="169">
        <f>IF(N138="sníž. přenesená",J138,0)</f>
        <v>0</v>
      </c>
      <c r="BI138" s="169">
        <f>IF(N138="nulová",J138,0)</f>
        <v>0</v>
      </c>
      <c r="BJ138" s="16" t="s">
        <v>87</v>
      </c>
      <c r="BK138" s="169">
        <f>ROUND(I138*H138,2)</f>
        <v>0</v>
      </c>
      <c r="BL138" s="16" t="s">
        <v>119</v>
      </c>
      <c r="BM138" s="168" t="s">
        <v>158</v>
      </c>
    </row>
    <row r="139" spans="1:65" s="2" customFormat="1" ht="10.199999999999999">
      <c r="A139" s="33"/>
      <c r="B139" s="34"/>
      <c r="C139" s="35"/>
      <c r="D139" s="170" t="s">
        <v>122</v>
      </c>
      <c r="E139" s="35"/>
      <c r="F139" s="171" t="s">
        <v>159</v>
      </c>
      <c r="G139" s="35"/>
      <c r="H139" s="35"/>
      <c r="I139" s="172"/>
      <c r="J139" s="35"/>
      <c r="K139" s="35"/>
      <c r="L139" s="38"/>
      <c r="M139" s="173"/>
      <c r="N139" s="17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122</v>
      </c>
      <c r="AU139" s="16" t="s">
        <v>79</v>
      </c>
    </row>
    <row r="140" spans="1:65" s="2" customFormat="1" ht="38.4">
      <c r="A140" s="33"/>
      <c r="B140" s="34"/>
      <c r="C140" s="35"/>
      <c r="D140" s="175" t="s">
        <v>124</v>
      </c>
      <c r="E140" s="35"/>
      <c r="F140" s="176" t="s">
        <v>160</v>
      </c>
      <c r="G140" s="35"/>
      <c r="H140" s="35"/>
      <c r="I140" s="172"/>
      <c r="J140" s="35"/>
      <c r="K140" s="35"/>
      <c r="L140" s="38"/>
      <c r="M140" s="173"/>
      <c r="N140" s="17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124</v>
      </c>
      <c r="AU140" s="16" t="s">
        <v>79</v>
      </c>
    </row>
    <row r="141" spans="1:65" s="2" customFormat="1" ht="16.5" customHeight="1">
      <c r="A141" s="33"/>
      <c r="B141" s="34"/>
      <c r="C141" s="157" t="s">
        <v>161</v>
      </c>
      <c r="D141" s="157" t="s">
        <v>114</v>
      </c>
      <c r="E141" s="158" t="s">
        <v>162</v>
      </c>
      <c r="F141" s="159" t="s">
        <v>163</v>
      </c>
      <c r="G141" s="160" t="s">
        <v>117</v>
      </c>
      <c r="H141" s="161">
        <v>1</v>
      </c>
      <c r="I141" s="162"/>
      <c r="J141" s="163">
        <f>ROUND(I141*H141,2)</f>
        <v>0</v>
      </c>
      <c r="K141" s="159" t="s">
        <v>118</v>
      </c>
      <c r="L141" s="38"/>
      <c r="M141" s="164" t="s">
        <v>1</v>
      </c>
      <c r="N141" s="165" t="s">
        <v>44</v>
      </c>
      <c r="O141" s="70"/>
      <c r="P141" s="166">
        <f>O141*H141</f>
        <v>0</v>
      </c>
      <c r="Q141" s="166">
        <v>0</v>
      </c>
      <c r="R141" s="166">
        <f>Q141*H141</f>
        <v>0</v>
      </c>
      <c r="S141" s="166">
        <v>0</v>
      </c>
      <c r="T141" s="16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8" t="s">
        <v>119</v>
      </c>
      <c r="AT141" s="168" t="s">
        <v>114</v>
      </c>
      <c r="AU141" s="168" t="s">
        <v>79</v>
      </c>
      <c r="AY141" s="16" t="s">
        <v>120</v>
      </c>
      <c r="BE141" s="169">
        <f>IF(N141="základní",J141,0)</f>
        <v>0</v>
      </c>
      <c r="BF141" s="169">
        <f>IF(N141="snížená",J141,0)</f>
        <v>0</v>
      </c>
      <c r="BG141" s="169">
        <f>IF(N141="zákl. přenesená",J141,0)</f>
        <v>0</v>
      </c>
      <c r="BH141" s="169">
        <f>IF(N141="sníž. přenesená",J141,0)</f>
        <v>0</v>
      </c>
      <c r="BI141" s="169">
        <f>IF(N141="nulová",J141,0)</f>
        <v>0</v>
      </c>
      <c r="BJ141" s="16" t="s">
        <v>87</v>
      </c>
      <c r="BK141" s="169">
        <f>ROUND(I141*H141,2)</f>
        <v>0</v>
      </c>
      <c r="BL141" s="16" t="s">
        <v>119</v>
      </c>
      <c r="BM141" s="168" t="s">
        <v>164</v>
      </c>
    </row>
    <row r="142" spans="1:65" s="2" customFormat="1" ht="10.199999999999999">
      <c r="A142" s="33"/>
      <c r="B142" s="34"/>
      <c r="C142" s="35"/>
      <c r="D142" s="175" t="s">
        <v>129</v>
      </c>
      <c r="E142" s="35"/>
      <c r="F142" s="177" t="s">
        <v>163</v>
      </c>
      <c r="G142" s="35"/>
      <c r="H142" s="35"/>
      <c r="I142" s="172"/>
      <c r="J142" s="35"/>
      <c r="K142" s="35"/>
      <c r="L142" s="38"/>
      <c r="M142" s="173"/>
      <c r="N142" s="17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129</v>
      </c>
      <c r="AU142" s="16" t="s">
        <v>79</v>
      </c>
    </row>
    <row r="143" spans="1:65" s="2" customFormat="1" ht="10.199999999999999">
      <c r="A143" s="33"/>
      <c r="B143" s="34"/>
      <c r="C143" s="35"/>
      <c r="D143" s="170" t="s">
        <v>122</v>
      </c>
      <c r="E143" s="35"/>
      <c r="F143" s="171" t="s">
        <v>165</v>
      </c>
      <c r="G143" s="35"/>
      <c r="H143" s="35"/>
      <c r="I143" s="172"/>
      <c r="J143" s="35"/>
      <c r="K143" s="35"/>
      <c r="L143" s="38"/>
      <c r="M143" s="173"/>
      <c r="N143" s="17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122</v>
      </c>
      <c r="AU143" s="16" t="s">
        <v>79</v>
      </c>
    </row>
    <row r="144" spans="1:65" s="2" customFormat="1" ht="38.4">
      <c r="A144" s="33"/>
      <c r="B144" s="34"/>
      <c r="C144" s="35"/>
      <c r="D144" s="175" t="s">
        <v>124</v>
      </c>
      <c r="E144" s="35"/>
      <c r="F144" s="176" t="s">
        <v>166</v>
      </c>
      <c r="G144" s="35"/>
      <c r="H144" s="35"/>
      <c r="I144" s="172"/>
      <c r="J144" s="35"/>
      <c r="K144" s="35"/>
      <c r="L144" s="38"/>
      <c r="M144" s="173"/>
      <c r="N144" s="17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124</v>
      </c>
      <c r="AU144" s="16" t="s">
        <v>79</v>
      </c>
    </row>
    <row r="145" spans="1:65" s="10" customFormat="1" ht="10.199999999999999">
      <c r="B145" s="178"/>
      <c r="C145" s="179"/>
      <c r="D145" s="175" t="s">
        <v>140</v>
      </c>
      <c r="E145" s="180" t="s">
        <v>1</v>
      </c>
      <c r="F145" s="181" t="s">
        <v>87</v>
      </c>
      <c r="G145" s="179"/>
      <c r="H145" s="182">
        <v>1</v>
      </c>
      <c r="I145" s="183"/>
      <c r="J145" s="179"/>
      <c r="K145" s="179"/>
      <c r="L145" s="184"/>
      <c r="M145" s="185"/>
      <c r="N145" s="186"/>
      <c r="O145" s="186"/>
      <c r="P145" s="186"/>
      <c r="Q145" s="186"/>
      <c r="R145" s="186"/>
      <c r="S145" s="186"/>
      <c r="T145" s="187"/>
      <c r="AT145" s="188" t="s">
        <v>140</v>
      </c>
      <c r="AU145" s="188" t="s">
        <v>79</v>
      </c>
      <c r="AV145" s="10" t="s">
        <v>89</v>
      </c>
      <c r="AW145" s="10" t="s">
        <v>36</v>
      </c>
      <c r="AX145" s="10" t="s">
        <v>87</v>
      </c>
      <c r="AY145" s="188" t="s">
        <v>120</v>
      </c>
    </row>
    <row r="146" spans="1:65" s="2" customFormat="1" ht="16.5" customHeight="1">
      <c r="A146" s="33"/>
      <c r="B146" s="34"/>
      <c r="C146" s="157" t="s">
        <v>167</v>
      </c>
      <c r="D146" s="157" t="s">
        <v>114</v>
      </c>
      <c r="E146" s="158" t="s">
        <v>168</v>
      </c>
      <c r="F146" s="159" t="s">
        <v>169</v>
      </c>
      <c r="G146" s="160" t="s">
        <v>117</v>
      </c>
      <c r="H146" s="161">
        <v>1</v>
      </c>
      <c r="I146" s="162"/>
      <c r="J146" s="163">
        <f>ROUND(I146*H146,2)</f>
        <v>0</v>
      </c>
      <c r="K146" s="159" t="s">
        <v>1</v>
      </c>
      <c r="L146" s="38"/>
      <c r="M146" s="164" t="s">
        <v>1</v>
      </c>
      <c r="N146" s="165" t="s">
        <v>44</v>
      </c>
      <c r="O146" s="70"/>
      <c r="P146" s="166">
        <f>O146*H146</f>
        <v>0</v>
      </c>
      <c r="Q146" s="166">
        <v>0</v>
      </c>
      <c r="R146" s="166">
        <f>Q146*H146</f>
        <v>0</v>
      </c>
      <c r="S146" s="166">
        <v>0</v>
      </c>
      <c r="T146" s="16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8" t="s">
        <v>119</v>
      </c>
      <c r="AT146" s="168" t="s">
        <v>114</v>
      </c>
      <c r="AU146" s="168" t="s">
        <v>79</v>
      </c>
      <c r="AY146" s="16" t="s">
        <v>120</v>
      </c>
      <c r="BE146" s="169">
        <f>IF(N146="základní",J146,0)</f>
        <v>0</v>
      </c>
      <c r="BF146" s="169">
        <f>IF(N146="snížená",J146,0)</f>
        <v>0</v>
      </c>
      <c r="BG146" s="169">
        <f>IF(N146="zákl. přenesená",J146,0)</f>
        <v>0</v>
      </c>
      <c r="BH146" s="169">
        <f>IF(N146="sníž. přenesená",J146,0)</f>
        <v>0</v>
      </c>
      <c r="BI146" s="169">
        <f>IF(N146="nulová",J146,0)</f>
        <v>0</v>
      </c>
      <c r="BJ146" s="16" t="s">
        <v>87</v>
      </c>
      <c r="BK146" s="169">
        <f>ROUND(I146*H146,2)</f>
        <v>0</v>
      </c>
      <c r="BL146" s="16" t="s">
        <v>119</v>
      </c>
      <c r="BM146" s="168" t="s">
        <v>170</v>
      </c>
    </row>
    <row r="147" spans="1:65" s="2" customFormat="1" ht="10.199999999999999">
      <c r="A147" s="33"/>
      <c r="B147" s="34"/>
      <c r="C147" s="35"/>
      <c r="D147" s="175" t="s">
        <v>129</v>
      </c>
      <c r="E147" s="35"/>
      <c r="F147" s="177" t="s">
        <v>171</v>
      </c>
      <c r="G147" s="35"/>
      <c r="H147" s="35"/>
      <c r="I147" s="172"/>
      <c r="J147" s="35"/>
      <c r="K147" s="35"/>
      <c r="L147" s="38"/>
      <c r="M147" s="173"/>
      <c r="N147" s="17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129</v>
      </c>
      <c r="AU147" s="16" t="s">
        <v>79</v>
      </c>
    </row>
    <row r="148" spans="1:65" s="2" customFormat="1" ht="38.4">
      <c r="A148" s="33"/>
      <c r="B148" s="34"/>
      <c r="C148" s="35"/>
      <c r="D148" s="175" t="s">
        <v>124</v>
      </c>
      <c r="E148" s="35"/>
      <c r="F148" s="176" t="s">
        <v>172</v>
      </c>
      <c r="G148" s="35"/>
      <c r="H148" s="35"/>
      <c r="I148" s="172"/>
      <c r="J148" s="35"/>
      <c r="K148" s="35"/>
      <c r="L148" s="38"/>
      <c r="M148" s="173"/>
      <c r="N148" s="17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124</v>
      </c>
      <c r="AU148" s="16" t="s">
        <v>79</v>
      </c>
    </row>
    <row r="149" spans="1:65" s="2" customFormat="1" ht="16.5" customHeight="1">
      <c r="A149" s="33"/>
      <c r="B149" s="34"/>
      <c r="C149" s="157" t="s">
        <v>173</v>
      </c>
      <c r="D149" s="157" t="s">
        <v>114</v>
      </c>
      <c r="E149" s="158" t="s">
        <v>174</v>
      </c>
      <c r="F149" s="159" t="s">
        <v>175</v>
      </c>
      <c r="G149" s="160" t="s">
        <v>117</v>
      </c>
      <c r="H149" s="161">
        <v>1</v>
      </c>
      <c r="I149" s="162"/>
      <c r="J149" s="163">
        <f>ROUND(I149*H149,2)</f>
        <v>0</v>
      </c>
      <c r="K149" s="159" t="s">
        <v>118</v>
      </c>
      <c r="L149" s="38"/>
      <c r="M149" s="164" t="s">
        <v>1</v>
      </c>
      <c r="N149" s="165" t="s">
        <v>44</v>
      </c>
      <c r="O149" s="70"/>
      <c r="P149" s="166">
        <f>O149*H149</f>
        <v>0</v>
      </c>
      <c r="Q149" s="166">
        <v>0</v>
      </c>
      <c r="R149" s="166">
        <f>Q149*H149</f>
        <v>0</v>
      </c>
      <c r="S149" s="166">
        <v>0</v>
      </c>
      <c r="T149" s="16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8" t="s">
        <v>119</v>
      </c>
      <c r="AT149" s="168" t="s">
        <v>114</v>
      </c>
      <c r="AU149" s="168" t="s">
        <v>79</v>
      </c>
      <c r="AY149" s="16" t="s">
        <v>120</v>
      </c>
      <c r="BE149" s="169">
        <f>IF(N149="základní",J149,0)</f>
        <v>0</v>
      </c>
      <c r="BF149" s="169">
        <f>IF(N149="snížená",J149,0)</f>
        <v>0</v>
      </c>
      <c r="BG149" s="169">
        <f>IF(N149="zákl. přenesená",J149,0)</f>
        <v>0</v>
      </c>
      <c r="BH149" s="169">
        <f>IF(N149="sníž. přenesená",J149,0)</f>
        <v>0</v>
      </c>
      <c r="BI149" s="169">
        <f>IF(N149="nulová",J149,0)</f>
        <v>0</v>
      </c>
      <c r="BJ149" s="16" t="s">
        <v>87</v>
      </c>
      <c r="BK149" s="169">
        <f>ROUND(I149*H149,2)</f>
        <v>0</v>
      </c>
      <c r="BL149" s="16" t="s">
        <v>119</v>
      </c>
      <c r="BM149" s="168" t="s">
        <v>176</v>
      </c>
    </row>
    <row r="150" spans="1:65" s="2" customFormat="1" ht="10.199999999999999">
      <c r="A150" s="33"/>
      <c r="B150" s="34"/>
      <c r="C150" s="35"/>
      <c r="D150" s="170" t="s">
        <v>122</v>
      </c>
      <c r="E150" s="35"/>
      <c r="F150" s="171" t="s">
        <v>177</v>
      </c>
      <c r="G150" s="35"/>
      <c r="H150" s="35"/>
      <c r="I150" s="172"/>
      <c r="J150" s="35"/>
      <c r="K150" s="35"/>
      <c r="L150" s="38"/>
      <c r="M150" s="173"/>
      <c r="N150" s="17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122</v>
      </c>
      <c r="AU150" s="16" t="s">
        <v>79</v>
      </c>
    </row>
    <row r="151" spans="1:65" s="2" customFormat="1" ht="28.8">
      <c r="A151" s="33"/>
      <c r="B151" s="34"/>
      <c r="C151" s="35"/>
      <c r="D151" s="175" t="s">
        <v>124</v>
      </c>
      <c r="E151" s="35"/>
      <c r="F151" s="176" t="s">
        <v>178</v>
      </c>
      <c r="G151" s="35"/>
      <c r="H151" s="35"/>
      <c r="I151" s="172"/>
      <c r="J151" s="35"/>
      <c r="K151" s="35"/>
      <c r="L151" s="38"/>
      <c r="M151" s="173"/>
      <c r="N151" s="17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124</v>
      </c>
      <c r="AU151" s="16" t="s">
        <v>79</v>
      </c>
    </row>
    <row r="152" spans="1:65" s="2" customFormat="1" ht="44.25" customHeight="1">
      <c r="A152" s="33"/>
      <c r="B152" s="34"/>
      <c r="C152" s="157" t="s">
        <v>179</v>
      </c>
      <c r="D152" s="157" t="s">
        <v>114</v>
      </c>
      <c r="E152" s="158" t="s">
        <v>180</v>
      </c>
      <c r="F152" s="159" t="s">
        <v>181</v>
      </c>
      <c r="G152" s="160" t="s">
        <v>117</v>
      </c>
      <c r="H152" s="161">
        <v>1</v>
      </c>
      <c r="I152" s="162"/>
      <c r="J152" s="163">
        <f>ROUND(I152*H152,2)</f>
        <v>0</v>
      </c>
      <c r="K152" s="159" t="s">
        <v>118</v>
      </c>
      <c r="L152" s="38"/>
      <c r="M152" s="164" t="s">
        <v>1</v>
      </c>
      <c r="N152" s="165" t="s">
        <v>44</v>
      </c>
      <c r="O152" s="70"/>
      <c r="P152" s="166">
        <f>O152*H152</f>
        <v>0</v>
      </c>
      <c r="Q152" s="166">
        <v>0</v>
      </c>
      <c r="R152" s="166">
        <f>Q152*H152</f>
        <v>0</v>
      </c>
      <c r="S152" s="166">
        <v>0</v>
      </c>
      <c r="T152" s="16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8" t="s">
        <v>119</v>
      </c>
      <c r="AT152" s="168" t="s">
        <v>114</v>
      </c>
      <c r="AU152" s="168" t="s">
        <v>79</v>
      </c>
      <c r="AY152" s="16" t="s">
        <v>120</v>
      </c>
      <c r="BE152" s="169">
        <f>IF(N152="základní",J152,0)</f>
        <v>0</v>
      </c>
      <c r="BF152" s="169">
        <f>IF(N152="snížená",J152,0)</f>
        <v>0</v>
      </c>
      <c r="BG152" s="169">
        <f>IF(N152="zákl. přenesená",J152,0)</f>
        <v>0</v>
      </c>
      <c r="BH152" s="169">
        <f>IF(N152="sníž. přenesená",J152,0)</f>
        <v>0</v>
      </c>
      <c r="BI152" s="169">
        <f>IF(N152="nulová",J152,0)</f>
        <v>0</v>
      </c>
      <c r="BJ152" s="16" t="s">
        <v>87</v>
      </c>
      <c r="BK152" s="169">
        <f>ROUND(I152*H152,2)</f>
        <v>0</v>
      </c>
      <c r="BL152" s="16" t="s">
        <v>119</v>
      </c>
      <c r="BM152" s="168" t="s">
        <v>182</v>
      </c>
    </row>
    <row r="153" spans="1:65" s="2" customFormat="1" ht="10.199999999999999">
      <c r="A153" s="33"/>
      <c r="B153" s="34"/>
      <c r="C153" s="35"/>
      <c r="D153" s="175" t="s">
        <v>129</v>
      </c>
      <c r="E153" s="35"/>
      <c r="F153" s="177" t="s">
        <v>183</v>
      </c>
      <c r="G153" s="35"/>
      <c r="H153" s="35"/>
      <c r="I153" s="172"/>
      <c r="J153" s="35"/>
      <c r="K153" s="35"/>
      <c r="L153" s="38"/>
      <c r="M153" s="173"/>
      <c r="N153" s="17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129</v>
      </c>
      <c r="AU153" s="16" t="s">
        <v>79</v>
      </c>
    </row>
    <row r="154" spans="1:65" s="2" customFormat="1" ht="10.199999999999999">
      <c r="A154" s="33"/>
      <c r="B154" s="34"/>
      <c r="C154" s="35"/>
      <c r="D154" s="170" t="s">
        <v>122</v>
      </c>
      <c r="E154" s="35"/>
      <c r="F154" s="171" t="s">
        <v>184</v>
      </c>
      <c r="G154" s="35"/>
      <c r="H154" s="35"/>
      <c r="I154" s="172"/>
      <c r="J154" s="35"/>
      <c r="K154" s="35"/>
      <c r="L154" s="38"/>
      <c r="M154" s="173"/>
      <c r="N154" s="17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122</v>
      </c>
      <c r="AU154" s="16" t="s">
        <v>79</v>
      </c>
    </row>
    <row r="155" spans="1:65" s="2" customFormat="1" ht="16.5" customHeight="1">
      <c r="A155" s="33"/>
      <c r="B155" s="34"/>
      <c r="C155" s="157" t="s">
        <v>185</v>
      </c>
      <c r="D155" s="157" t="s">
        <v>114</v>
      </c>
      <c r="E155" s="158" t="s">
        <v>186</v>
      </c>
      <c r="F155" s="159" t="s">
        <v>187</v>
      </c>
      <c r="G155" s="160" t="s">
        <v>117</v>
      </c>
      <c r="H155" s="161">
        <v>1</v>
      </c>
      <c r="I155" s="162"/>
      <c r="J155" s="163">
        <f>ROUND(I155*H155,2)</f>
        <v>0</v>
      </c>
      <c r="K155" s="159" t="s">
        <v>118</v>
      </c>
      <c r="L155" s="38"/>
      <c r="M155" s="164" t="s">
        <v>1</v>
      </c>
      <c r="N155" s="165" t="s">
        <v>44</v>
      </c>
      <c r="O155" s="70"/>
      <c r="P155" s="166">
        <f>O155*H155</f>
        <v>0</v>
      </c>
      <c r="Q155" s="166">
        <v>0</v>
      </c>
      <c r="R155" s="166">
        <f>Q155*H155</f>
        <v>0</v>
      </c>
      <c r="S155" s="166">
        <v>0</v>
      </c>
      <c r="T155" s="16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8" t="s">
        <v>119</v>
      </c>
      <c r="AT155" s="168" t="s">
        <v>114</v>
      </c>
      <c r="AU155" s="168" t="s">
        <v>79</v>
      </c>
      <c r="AY155" s="16" t="s">
        <v>120</v>
      </c>
      <c r="BE155" s="169">
        <f>IF(N155="základní",J155,0)</f>
        <v>0</v>
      </c>
      <c r="BF155" s="169">
        <f>IF(N155="snížená",J155,0)</f>
        <v>0</v>
      </c>
      <c r="BG155" s="169">
        <f>IF(N155="zákl. přenesená",J155,0)</f>
        <v>0</v>
      </c>
      <c r="BH155" s="169">
        <f>IF(N155="sníž. přenesená",J155,0)</f>
        <v>0</v>
      </c>
      <c r="BI155" s="169">
        <f>IF(N155="nulová",J155,0)</f>
        <v>0</v>
      </c>
      <c r="BJ155" s="16" t="s">
        <v>87</v>
      </c>
      <c r="BK155" s="169">
        <f>ROUND(I155*H155,2)</f>
        <v>0</v>
      </c>
      <c r="BL155" s="16" t="s">
        <v>119</v>
      </c>
      <c r="BM155" s="168" t="s">
        <v>188</v>
      </c>
    </row>
    <row r="156" spans="1:65" s="2" customFormat="1" ht="10.199999999999999">
      <c r="A156" s="33"/>
      <c r="B156" s="34"/>
      <c r="C156" s="35"/>
      <c r="D156" s="175" t="s">
        <v>129</v>
      </c>
      <c r="E156" s="35"/>
      <c r="F156" s="177" t="s">
        <v>189</v>
      </c>
      <c r="G156" s="35"/>
      <c r="H156" s="35"/>
      <c r="I156" s="172"/>
      <c r="J156" s="35"/>
      <c r="K156" s="35"/>
      <c r="L156" s="38"/>
      <c r="M156" s="173"/>
      <c r="N156" s="17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129</v>
      </c>
      <c r="AU156" s="16" t="s">
        <v>79</v>
      </c>
    </row>
    <row r="157" spans="1:65" s="2" customFormat="1" ht="10.199999999999999">
      <c r="A157" s="33"/>
      <c r="B157" s="34"/>
      <c r="C157" s="35"/>
      <c r="D157" s="170" t="s">
        <v>122</v>
      </c>
      <c r="E157" s="35"/>
      <c r="F157" s="171" t="s">
        <v>190</v>
      </c>
      <c r="G157" s="35"/>
      <c r="H157" s="35"/>
      <c r="I157" s="172"/>
      <c r="J157" s="35"/>
      <c r="K157" s="35"/>
      <c r="L157" s="38"/>
      <c r="M157" s="173"/>
      <c r="N157" s="17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122</v>
      </c>
      <c r="AU157" s="16" t="s">
        <v>79</v>
      </c>
    </row>
    <row r="158" spans="1:65" s="2" customFormat="1" ht="57.6">
      <c r="A158" s="33"/>
      <c r="B158" s="34"/>
      <c r="C158" s="35"/>
      <c r="D158" s="175" t="s">
        <v>124</v>
      </c>
      <c r="E158" s="35"/>
      <c r="F158" s="176" t="s">
        <v>191</v>
      </c>
      <c r="G158" s="35"/>
      <c r="H158" s="35"/>
      <c r="I158" s="172"/>
      <c r="J158" s="35"/>
      <c r="K158" s="35"/>
      <c r="L158" s="38"/>
      <c r="M158" s="173"/>
      <c r="N158" s="17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124</v>
      </c>
      <c r="AU158" s="16" t="s">
        <v>79</v>
      </c>
    </row>
    <row r="159" spans="1:65" s="2" customFormat="1" ht="37.799999999999997" customHeight="1">
      <c r="A159" s="33"/>
      <c r="B159" s="34"/>
      <c r="C159" s="157" t="s">
        <v>8</v>
      </c>
      <c r="D159" s="157" t="s">
        <v>114</v>
      </c>
      <c r="E159" s="158" t="s">
        <v>192</v>
      </c>
      <c r="F159" s="159" t="s">
        <v>193</v>
      </c>
      <c r="G159" s="160" t="s">
        <v>117</v>
      </c>
      <c r="H159" s="161">
        <v>1</v>
      </c>
      <c r="I159" s="162"/>
      <c r="J159" s="163">
        <f>ROUND(I159*H159,2)</f>
        <v>0</v>
      </c>
      <c r="K159" s="159" t="s">
        <v>118</v>
      </c>
      <c r="L159" s="38"/>
      <c r="M159" s="164" t="s">
        <v>1</v>
      </c>
      <c r="N159" s="165" t="s">
        <v>44</v>
      </c>
      <c r="O159" s="70"/>
      <c r="P159" s="166">
        <f>O159*H159</f>
        <v>0</v>
      </c>
      <c r="Q159" s="166">
        <v>0</v>
      </c>
      <c r="R159" s="166">
        <f>Q159*H159</f>
        <v>0</v>
      </c>
      <c r="S159" s="166">
        <v>0</v>
      </c>
      <c r="T159" s="16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8" t="s">
        <v>119</v>
      </c>
      <c r="AT159" s="168" t="s">
        <v>114</v>
      </c>
      <c r="AU159" s="168" t="s">
        <v>79</v>
      </c>
      <c r="AY159" s="16" t="s">
        <v>120</v>
      </c>
      <c r="BE159" s="169">
        <f>IF(N159="základní",J159,0)</f>
        <v>0</v>
      </c>
      <c r="BF159" s="169">
        <f>IF(N159="snížená",J159,0)</f>
        <v>0</v>
      </c>
      <c r="BG159" s="169">
        <f>IF(N159="zákl. přenesená",J159,0)</f>
        <v>0</v>
      </c>
      <c r="BH159" s="169">
        <f>IF(N159="sníž. přenesená",J159,0)</f>
        <v>0</v>
      </c>
      <c r="BI159" s="169">
        <f>IF(N159="nulová",J159,0)</f>
        <v>0</v>
      </c>
      <c r="BJ159" s="16" t="s">
        <v>87</v>
      </c>
      <c r="BK159" s="169">
        <f>ROUND(I159*H159,2)</f>
        <v>0</v>
      </c>
      <c r="BL159" s="16" t="s">
        <v>119</v>
      </c>
      <c r="BM159" s="168" t="s">
        <v>194</v>
      </c>
    </row>
    <row r="160" spans="1:65" s="2" customFormat="1" ht="10.199999999999999">
      <c r="A160" s="33"/>
      <c r="B160" s="34"/>
      <c r="C160" s="35"/>
      <c r="D160" s="170" t="s">
        <v>122</v>
      </c>
      <c r="E160" s="35"/>
      <c r="F160" s="171" t="s">
        <v>195</v>
      </c>
      <c r="G160" s="35"/>
      <c r="H160" s="35"/>
      <c r="I160" s="172"/>
      <c r="J160" s="35"/>
      <c r="K160" s="35"/>
      <c r="L160" s="38"/>
      <c r="M160" s="173"/>
      <c r="N160" s="17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122</v>
      </c>
      <c r="AU160" s="16" t="s">
        <v>79</v>
      </c>
    </row>
    <row r="161" spans="1:65" s="2" customFormat="1" ht="24.15" customHeight="1">
      <c r="A161" s="33"/>
      <c r="B161" s="34"/>
      <c r="C161" s="157" t="s">
        <v>196</v>
      </c>
      <c r="D161" s="157" t="s">
        <v>114</v>
      </c>
      <c r="E161" s="158" t="s">
        <v>197</v>
      </c>
      <c r="F161" s="159" t="s">
        <v>198</v>
      </c>
      <c r="G161" s="160" t="s">
        <v>117</v>
      </c>
      <c r="H161" s="161">
        <v>1</v>
      </c>
      <c r="I161" s="162"/>
      <c r="J161" s="163">
        <f>ROUND(I161*H161,2)</f>
        <v>0</v>
      </c>
      <c r="K161" s="159" t="s">
        <v>1</v>
      </c>
      <c r="L161" s="38"/>
      <c r="M161" s="164" t="s">
        <v>1</v>
      </c>
      <c r="N161" s="165" t="s">
        <v>44</v>
      </c>
      <c r="O161" s="70"/>
      <c r="P161" s="166">
        <f>O161*H161</f>
        <v>0</v>
      </c>
      <c r="Q161" s="166">
        <v>0</v>
      </c>
      <c r="R161" s="166">
        <f>Q161*H161</f>
        <v>0</v>
      </c>
      <c r="S161" s="166">
        <v>0</v>
      </c>
      <c r="T161" s="16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8" t="s">
        <v>119</v>
      </c>
      <c r="AT161" s="168" t="s">
        <v>114</v>
      </c>
      <c r="AU161" s="168" t="s">
        <v>79</v>
      </c>
      <c r="AY161" s="16" t="s">
        <v>120</v>
      </c>
      <c r="BE161" s="169">
        <f>IF(N161="základní",J161,0)</f>
        <v>0</v>
      </c>
      <c r="BF161" s="169">
        <f>IF(N161="snížená",J161,0)</f>
        <v>0</v>
      </c>
      <c r="BG161" s="169">
        <f>IF(N161="zákl. přenesená",J161,0)</f>
        <v>0</v>
      </c>
      <c r="BH161" s="169">
        <f>IF(N161="sníž. přenesená",J161,0)</f>
        <v>0</v>
      </c>
      <c r="BI161" s="169">
        <f>IF(N161="nulová",J161,0)</f>
        <v>0</v>
      </c>
      <c r="BJ161" s="16" t="s">
        <v>87</v>
      </c>
      <c r="BK161" s="169">
        <f>ROUND(I161*H161,2)</f>
        <v>0</v>
      </c>
      <c r="BL161" s="16" t="s">
        <v>119</v>
      </c>
      <c r="BM161" s="168" t="s">
        <v>199</v>
      </c>
    </row>
    <row r="162" spans="1:65" s="2" customFormat="1" ht="19.2">
      <c r="A162" s="33"/>
      <c r="B162" s="34"/>
      <c r="C162" s="35"/>
      <c r="D162" s="175" t="s">
        <v>129</v>
      </c>
      <c r="E162" s="35"/>
      <c r="F162" s="177" t="s">
        <v>198</v>
      </c>
      <c r="G162" s="35"/>
      <c r="H162" s="35"/>
      <c r="I162" s="172"/>
      <c r="J162" s="35"/>
      <c r="K162" s="35"/>
      <c r="L162" s="38"/>
      <c r="M162" s="173"/>
      <c r="N162" s="17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129</v>
      </c>
      <c r="AU162" s="16" t="s">
        <v>79</v>
      </c>
    </row>
    <row r="163" spans="1:65" s="2" customFormat="1" ht="28.8">
      <c r="A163" s="33"/>
      <c r="B163" s="34"/>
      <c r="C163" s="35"/>
      <c r="D163" s="175" t="s">
        <v>124</v>
      </c>
      <c r="E163" s="35"/>
      <c r="F163" s="176" t="s">
        <v>200</v>
      </c>
      <c r="G163" s="35"/>
      <c r="H163" s="35"/>
      <c r="I163" s="172"/>
      <c r="J163" s="35"/>
      <c r="K163" s="35"/>
      <c r="L163" s="38"/>
      <c r="M163" s="173"/>
      <c r="N163" s="17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124</v>
      </c>
      <c r="AU163" s="16" t="s">
        <v>79</v>
      </c>
    </row>
    <row r="164" spans="1:65" s="2" customFormat="1" ht="21.75" customHeight="1">
      <c r="A164" s="33"/>
      <c r="B164" s="34"/>
      <c r="C164" s="157" t="s">
        <v>201</v>
      </c>
      <c r="D164" s="157" t="s">
        <v>114</v>
      </c>
      <c r="E164" s="158" t="s">
        <v>202</v>
      </c>
      <c r="F164" s="159" t="s">
        <v>203</v>
      </c>
      <c r="G164" s="160" t="s">
        <v>117</v>
      </c>
      <c r="H164" s="161">
        <v>1</v>
      </c>
      <c r="I164" s="162"/>
      <c r="J164" s="163">
        <f>ROUND(I164*H164,2)</f>
        <v>0</v>
      </c>
      <c r="K164" s="159" t="s">
        <v>118</v>
      </c>
      <c r="L164" s="38"/>
      <c r="M164" s="164" t="s">
        <v>1</v>
      </c>
      <c r="N164" s="165" t="s">
        <v>44</v>
      </c>
      <c r="O164" s="70"/>
      <c r="P164" s="166">
        <f>O164*H164</f>
        <v>0</v>
      </c>
      <c r="Q164" s="166">
        <v>0</v>
      </c>
      <c r="R164" s="166">
        <f>Q164*H164</f>
        <v>0</v>
      </c>
      <c r="S164" s="166">
        <v>0</v>
      </c>
      <c r="T164" s="16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8" t="s">
        <v>119</v>
      </c>
      <c r="AT164" s="168" t="s">
        <v>114</v>
      </c>
      <c r="AU164" s="168" t="s">
        <v>79</v>
      </c>
      <c r="AY164" s="16" t="s">
        <v>120</v>
      </c>
      <c r="BE164" s="169">
        <f>IF(N164="základní",J164,0)</f>
        <v>0</v>
      </c>
      <c r="BF164" s="169">
        <f>IF(N164="snížená",J164,0)</f>
        <v>0</v>
      </c>
      <c r="BG164" s="169">
        <f>IF(N164="zákl. přenesená",J164,0)</f>
        <v>0</v>
      </c>
      <c r="BH164" s="169">
        <f>IF(N164="sníž. přenesená",J164,0)</f>
        <v>0</v>
      </c>
      <c r="BI164" s="169">
        <f>IF(N164="nulová",J164,0)</f>
        <v>0</v>
      </c>
      <c r="BJ164" s="16" t="s">
        <v>87</v>
      </c>
      <c r="BK164" s="169">
        <f>ROUND(I164*H164,2)</f>
        <v>0</v>
      </c>
      <c r="BL164" s="16" t="s">
        <v>119</v>
      </c>
      <c r="BM164" s="168" t="s">
        <v>204</v>
      </c>
    </row>
    <row r="165" spans="1:65" s="2" customFormat="1" ht="10.199999999999999">
      <c r="A165" s="33"/>
      <c r="B165" s="34"/>
      <c r="C165" s="35"/>
      <c r="D165" s="175" t="s">
        <v>129</v>
      </c>
      <c r="E165" s="35"/>
      <c r="F165" s="177" t="s">
        <v>205</v>
      </c>
      <c r="G165" s="35"/>
      <c r="H165" s="35"/>
      <c r="I165" s="172"/>
      <c r="J165" s="35"/>
      <c r="K165" s="35"/>
      <c r="L165" s="38"/>
      <c r="M165" s="173"/>
      <c r="N165" s="17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129</v>
      </c>
      <c r="AU165" s="16" t="s">
        <v>79</v>
      </c>
    </row>
    <row r="166" spans="1:65" s="2" customFormat="1" ht="10.199999999999999">
      <c r="A166" s="33"/>
      <c r="B166" s="34"/>
      <c r="C166" s="35"/>
      <c r="D166" s="170" t="s">
        <v>122</v>
      </c>
      <c r="E166" s="35"/>
      <c r="F166" s="171" t="s">
        <v>206</v>
      </c>
      <c r="G166" s="35"/>
      <c r="H166" s="35"/>
      <c r="I166" s="172"/>
      <c r="J166" s="35"/>
      <c r="K166" s="35"/>
      <c r="L166" s="38"/>
      <c r="M166" s="173"/>
      <c r="N166" s="17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122</v>
      </c>
      <c r="AU166" s="16" t="s">
        <v>79</v>
      </c>
    </row>
    <row r="167" spans="1:65" s="2" customFormat="1" ht="38.4">
      <c r="A167" s="33"/>
      <c r="B167" s="34"/>
      <c r="C167" s="35"/>
      <c r="D167" s="175" t="s">
        <v>124</v>
      </c>
      <c r="E167" s="35"/>
      <c r="F167" s="176" t="s">
        <v>207</v>
      </c>
      <c r="G167" s="35"/>
      <c r="H167" s="35"/>
      <c r="I167" s="172"/>
      <c r="J167" s="35"/>
      <c r="K167" s="35"/>
      <c r="L167" s="38"/>
      <c r="M167" s="173"/>
      <c r="N167" s="17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124</v>
      </c>
      <c r="AU167" s="16" t="s">
        <v>79</v>
      </c>
    </row>
    <row r="168" spans="1:65" s="2" customFormat="1" ht="16.5" customHeight="1">
      <c r="A168" s="33"/>
      <c r="B168" s="34"/>
      <c r="C168" s="157" t="s">
        <v>208</v>
      </c>
      <c r="D168" s="157" t="s">
        <v>114</v>
      </c>
      <c r="E168" s="158" t="s">
        <v>209</v>
      </c>
      <c r="F168" s="159" t="s">
        <v>210</v>
      </c>
      <c r="G168" s="160" t="s">
        <v>117</v>
      </c>
      <c r="H168" s="161">
        <v>1</v>
      </c>
      <c r="I168" s="162"/>
      <c r="J168" s="163">
        <f>ROUND(I168*H168,2)</f>
        <v>0</v>
      </c>
      <c r="K168" s="159" t="s">
        <v>118</v>
      </c>
      <c r="L168" s="38"/>
      <c r="M168" s="164" t="s">
        <v>1</v>
      </c>
      <c r="N168" s="165" t="s">
        <v>44</v>
      </c>
      <c r="O168" s="70"/>
      <c r="P168" s="166">
        <f>O168*H168</f>
        <v>0</v>
      </c>
      <c r="Q168" s="166">
        <v>0</v>
      </c>
      <c r="R168" s="166">
        <f>Q168*H168</f>
        <v>0</v>
      </c>
      <c r="S168" s="166">
        <v>0</v>
      </c>
      <c r="T168" s="16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8" t="s">
        <v>119</v>
      </c>
      <c r="AT168" s="168" t="s">
        <v>114</v>
      </c>
      <c r="AU168" s="168" t="s">
        <v>79</v>
      </c>
      <c r="AY168" s="16" t="s">
        <v>120</v>
      </c>
      <c r="BE168" s="169">
        <f>IF(N168="základní",J168,0)</f>
        <v>0</v>
      </c>
      <c r="BF168" s="169">
        <f>IF(N168="snížená",J168,0)</f>
        <v>0</v>
      </c>
      <c r="BG168" s="169">
        <f>IF(N168="zákl. přenesená",J168,0)</f>
        <v>0</v>
      </c>
      <c r="BH168" s="169">
        <f>IF(N168="sníž. přenesená",J168,0)</f>
        <v>0</v>
      </c>
      <c r="BI168" s="169">
        <f>IF(N168="nulová",J168,0)</f>
        <v>0</v>
      </c>
      <c r="BJ168" s="16" t="s">
        <v>87</v>
      </c>
      <c r="BK168" s="169">
        <f>ROUND(I168*H168,2)</f>
        <v>0</v>
      </c>
      <c r="BL168" s="16" t="s">
        <v>119</v>
      </c>
      <c r="BM168" s="168" t="s">
        <v>211</v>
      </c>
    </row>
    <row r="169" spans="1:65" s="2" customFormat="1" ht="10.199999999999999">
      <c r="A169" s="33"/>
      <c r="B169" s="34"/>
      <c r="C169" s="35"/>
      <c r="D169" s="170" t="s">
        <v>122</v>
      </c>
      <c r="E169" s="35"/>
      <c r="F169" s="171" t="s">
        <v>212</v>
      </c>
      <c r="G169" s="35"/>
      <c r="H169" s="35"/>
      <c r="I169" s="172"/>
      <c r="J169" s="35"/>
      <c r="K169" s="35"/>
      <c r="L169" s="38"/>
      <c r="M169" s="173"/>
      <c r="N169" s="174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122</v>
      </c>
      <c r="AU169" s="16" t="s">
        <v>79</v>
      </c>
    </row>
    <row r="170" spans="1:65" s="2" customFormat="1" ht="28.8">
      <c r="A170" s="33"/>
      <c r="B170" s="34"/>
      <c r="C170" s="35"/>
      <c r="D170" s="175" t="s">
        <v>124</v>
      </c>
      <c r="E170" s="35"/>
      <c r="F170" s="176" t="s">
        <v>213</v>
      </c>
      <c r="G170" s="35"/>
      <c r="H170" s="35"/>
      <c r="I170" s="172"/>
      <c r="J170" s="35"/>
      <c r="K170" s="35"/>
      <c r="L170" s="38"/>
      <c r="M170" s="173"/>
      <c r="N170" s="17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124</v>
      </c>
      <c r="AU170" s="16" t="s">
        <v>79</v>
      </c>
    </row>
    <row r="171" spans="1:65" s="2" customFormat="1" ht="16.5" customHeight="1">
      <c r="A171" s="33"/>
      <c r="B171" s="34"/>
      <c r="C171" s="157" t="s">
        <v>214</v>
      </c>
      <c r="D171" s="157" t="s">
        <v>114</v>
      </c>
      <c r="E171" s="158" t="s">
        <v>215</v>
      </c>
      <c r="F171" s="159" t="s">
        <v>216</v>
      </c>
      <c r="G171" s="160" t="s">
        <v>117</v>
      </c>
      <c r="H171" s="161">
        <v>1</v>
      </c>
      <c r="I171" s="162"/>
      <c r="J171" s="163">
        <f>ROUND(I171*H171,2)</f>
        <v>0</v>
      </c>
      <c r="K171" s="159" t="s">
        <v>1</v>
      </c>
      <c r="L171" s="38"/>
      <c r="M171" s="164" t="s">
        <v>1</v>
      </c>
      <c r="N171" s="165" t="s">
        <v>44</v>
      </c>
      <c r="O171" s="70"/>
      <c r="P171" s="166">
        <f>O171*H171</f>
        <v>0</v>
      </c>
      <c r="Q171" s="166">
        <v>0</v>
      </c>
      <c r="R171" s="166">
        <f>Q171*H171</f>
        <v>0</v>
      </c>
      <c r="S171" s="166">
        <v>0.01</v>
      </c>
      <c r="T171" s="167">
        <f>S171*H171</f>
        <v>0.01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8" t="s">
        <v>119</v>
      </c>
      <c r="AT171" s="168" t="s">
        <v>114</v>
      </c>
      <c r="AU171" s="168" t="s">
        <v>79</v>
      </c>
      <c r="AY171" s="16" t="s">
        <v>120</v>
      </c>
      <c r="BE171" s="169">
        <f>IF(N171="základní",J171,0)</f>
        <v>0</v>
      </c>
      <c r="BF171" s="169">
        <f>IF(N171="snížená",J171,0)</f>
        <v>0</v>
      </c>
      <c r="BG171" s="169">
        <f>IF(N171="zákl. přenesená",J171,0)</f>
        <v>0</v>
      </c>
      <c r="BH171" s="169">
        <f>IF(N171="sníž. přenesená",J171,0)</f>
        <v>0</v>
      </c>
      <c r="BI171" s="169">
        <f>IF(N171="nulová",J171,0)</f>
        <v>0</v>
      </c>
      <c r="BJ171" s="16" t="s">
        <v>87</v>
      </c>
      <c r="BK171" s="169">
        <f>ROUND(I171*H171,2)</f>
        <v>0</v>
      </c>
      <c r="BL171" s="16" t="s">
        <v>119</v>
      </c>
      <c r="BM171" s="168" t="s">
        <v>217</v>
      </c>
    </row>
    <row r="172" spans="1:65" s="2" customFormat="1" ht="19.2">
      <c r="A172" s="33"/>
      <c r="B172" s="34"/>
      <c r="C172" s="35"/>
      <c r="D172" s="175" t="s">
        <v>124</v>
      </c>
      <c r="E172" s="35"/>
      <c r="F172" s="176" t="s">
        <v>218</v>
      </c>
      <c r="G172" s="35"/>
      <c r="H172" s="35"/>
      <c r="I172" s="172"/>
      <c r="J172" s="35"/>
      <c r="K172" s="35"/>
      <c r="L172" s="38"/>
      <c r="M172" s="173"/>
      <c r="N172" s="17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124</v>
      </c>
      <c r="AU172" s="16" t="s">
        <v>79</v>
      </c>
    </row>
    <row r="173" spans="1:65" s="2" customFormat="1" ht="16.5" customHeight="1">
      <c r="A173" s="33"/>
      <c r="B173" s="34"/>
      <c r="C173" s="157" t="s">
        <v>219</v>
      </c>
      <c r="D173" s="157" t="s">
        <v>114</v>
      </c>
      <c r="E173" s="158" t="s">
        <v>220</v>
      </c>
      <c r="F173" s="159" t="s">
        <v>221</v>
      </c>
      <c r="G173" s="160" t="s">
        <v>117</v>
      </c>
      <c r="H173" s="161">
        <v>1</v>
      </c>
      <c r="I173" s="162"/>
      <c r="J173" s="163">
        <f>ROUND(I173*H173,2)</f>
        <v>0</v>
      </c>
      <c r="K173" s="159" t="s">
        <v>1</v>
      </c>
      <c r="L173" s="38"/>
      <c r="M173" s="164" t="s">
        <v>1</v>
      </c>
      <c r="N173" s="165" t="s">
        <v>44</v>
      </c>
      <c r="O173" s="70"/>
      <c r="P173" s="166">
        <f>O173*H173</f>
        <v>0</v>
      </c>
      <c r="Q173" s="166">
        <v>0</v>
      </c>
      <c r="R173" s="166">
        <f>Q173*H173</f>
        <v>0</v>
      </c>
      <c r="S173" s="166">
        <v>0</v>
      </c>
      <c r="T173" s="16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8" t="s">
        <v>119</v>
      </c>
      <c r="AT173" s="168" t="s">
        <v>114</v>
      </c>
      <c r="AU173" s="168" t="s">
        <v>79</v>
      </c>
      <c r="AY173" s="16" t="s">
        <v>120</v>
      </c>
      <c r="BE173" s="169">
        <f>IF(N173="základní",J173,0)</f>
        <v>0</v>
      </c>
      <c r="BF173" s="169">
        <f>IF(N173="snížená",J173,0)</f>
        <v>0</v>
      </c>
      <c r="BG173" s="169">
        <f>IF(N173="zákl. přenesená",J173,0)</f>
        <v>0</v>
      </c>
      <c r="BH173" s="169">
        <f>IF(N173="sníž. přenesená",J173,0)</f>
        <v>0</v>
      </c>
      <c r="BI173" s="169">
        <f>IF(N173="nulová",J173,0)</f>
        <v>0</v>
      </c>
      <c r="BJ173" s="16" t="s">
        <v>87</v>
      </c>
      <c r="BK173" s="169">
        <f>ROUND(I173*H173,2)</f>
        <v>0</v>
      </c>
      <c r="BL173" s="16" t="s">
        <v>119</v>
      </c>
      <c r="BM173" s="168" t="s">
        <v>222</v>
      </c>
    </row>
    <row r="174" spans="1:65" s="2" customFormat="1" ht="10.199999999999999">
      <c r="A174" s="33"/>
      <c r="B174" s="34"/>
      <c r="C174" s="35"/>
      <c r="D174" s="175" t="s">
        <v>129</v>
      </c>
      <c r="E174" s="35"/>
      <c r="F174" s="177" t="s">
        <v>223</v>
      </c>
      <c r="G174" s="35"/>
      <c r="H174" s="35"/>
      <c r="I174" s="172"/>
      <c r="J174" s="35"/>
      <c r="K174" s="35"/>
      <c r="L174" s="38"/>
      <c r="M174" s="173"/>
      <c r="N174" s="17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129</v>
      </c>
      <c r="AU174" s="16" t="s">
        <v>79</v>
      </c>
    </row>
    <row r="175" spans="1:65" s="2" customFormat="1" ht="19.2">
      <c r="A175" s="33"/>
      <c r="B175" s="34"/>
      <c r="C175" s="35"/>
      <c r="D175" s="175" t="s">
        <v>124</v>
      </c>
      <c r="E175" s="35"/>
      <c r="F175" s="176" t="s">
        <v>224</v>
      </c>
      <c r="G175" s="35"/>
      <c r="H175" s="35"/>
      <c r="I175" s="172"/>
      <c r="J175" s="35"/>
      <c r="K175" s="35"/>
      <c r="L175" s="38"/>
      <c r="M175" s="189"/>
      <c r="N175" s="190"/>
      <c r="O175" s="191"/>
      <c r="P175" s="191"/>
      <c r="Q175" s="191"/>
      <c r="R175" s="191"/>
      <c r="S175" s="191"/>
      <c r="T175" s="192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124</v>
      </c>
      <c r="AU175" s="16" t="s">
        <v>79</v>
      </c>
    </row>
    <row r="176" spans="1:65" s="2" customFormat="1" ht="6.9" customHeight="1">
      <c r="A176" s="33"/>
      <c r="B176" s="53"/>
      <c r="C176" s="54"/>
      <c r="D176" s="54"/>
      <c r="E176" s="54"/>
      <c r="F176" s="54"/>
      <c r="G176" s="54"/>
      <c r="H176" s="54"/>
      <c r="I176" s="54"/>
      <c r="J176" s="54"/>
      <c r="K176" s="54"/>
      <c r="L176" s="38"/>
      <c r="M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</row>
  </sheetData>
  <sheetProtection algorithmName="SHA-512" hashValue="/Krsa2ltQou+6YeECD84CkpzSwGxgWBPWu7OxTzO3W8lUwpsltYTjZPX7xB4nOniOW74NnjpjxcY9GDQ/ibM8w==" saltValue="ctClOOKjoHworQj5xVyYUp//6L78Gs6JNCL3KX1NAkuLReI/l18HYTl5oewpVTOoP1DBZ+HmFZa4El1FCYaa3A==" spinCount="100000" sheet="1" objects="1" scenarios="1" formatColumns="0" formatRows="0" autoFilter="0"/>
  <autoFilter ref="C115:K175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hyperlinks>
    <hyperlink ref="F118" r:id="rId1" xr:uid="{00000000-0004-0000-0100-000000000000}"/>
    <hyperlink ref="F122" r:id="rId2" xr:uid="{00000000-0004-0000-0100-000001000000}"/>
    <hyperlink ref="F126" r:id="rId3" xr:uid="{00000000-0004-0000-0100-000002000000}"/>
    <hyperlink ref="F131" r:id="rId4" xr:uid="{00000000-0004-0000-0100-000003000000}"/>
    <hyperlink ref="F136" r:id="rId5" xr:uid="{00000000-0004-0000-0100-000004000000}"/>
    <hyperlink ref="F139" r:id="rId6" xr:uid="{00000000-0004-0000-0100-000005000000}"/>
    <hyperlink ref="F143" r:id="rId7" xr:uid="{00000000-0004-0000-0100-000006000000}"/>
    <hyperlink ref="F150" r:id="rId8" xr:uid="{00000000-0004-0000-0100-000007000000}"/>
    <hyperlink ref="F154" r:id="rId9" xr:uid="{00000000-0004-0000-0100-000008000000}"/>
    <hyperlink ref="F157" r:id="rId10" xr:uid="{00000000-0004-0000-0100-000009000000}"/>
    <hyperlink ref="F160" r:id="rId11" xr:uid="{00000000-0004-0000-0100-00000A000000}"/>
    <hyperlink ref="F166" r:id="rId12" xr:uid="{00000000-0004-0000-0100-00000B000000}"/>
    <hyperlink ref="F169" r:id="rId13" xr:uid="{00000000-0004-0000-01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4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92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3" t="str">
        <f>'Rekapitulace stavby'!K6</f>
        <v>DVT Budíškovický potok, ř. km 1,130 – 1,210, Louka u Jemnice, oprava toku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225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24. 1. 2025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43</v>
      </c>
      <c r="E33" s="111" t="s">
        <v>44</v>
      </c>
      <c r="F33" s="122">
        <f>ROUND((SUM(BE123:BE340)),  2)</f>
        <v>0</v>
      </c>
      <c r="G33" s="33"/>
      <c r="H33" s="33"/>
      <c r="I33" s="123">
        <v>0.21</v>
      </c>
      <c r="J33" s="122">
        <f>ROUND(((SUM(BE123:BE340))*I33),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45</v>
      </c>
      <c r="F34" s="122">
        <f>ROUND((SUM(BF123:BF340)),  2)</f>
        <v>0</v>
      </c>
      <c r="G34" s="33"/>
      <c r="H34" s="33"/>
      <c r="I34" s="123">
        <v>0.12</v>
      </c>
      <c r="J34" s="122">
        <f>ROUND(((SUM(BF123:BF340))*I34),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46</v>
      </c>
      <c r="F35" s="122">
        <f>ROUND((SUM(BG123:BG340)),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47</v>
      </c>
      <c r="F36" s="122">
        <f>ROUND((SUM(BH123:BH340)),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48</v>
      </c>
      <c r="F37" s="122">
        <f>ROUND((SUM(BI123:BI340)),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0" t="str">
        <f>E7</f>
        <v>DVT Budíškovický potok, ř. km 1,130 – 1,210, Louka u Jemnice, oprava toku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SO-01 - Oprava koryta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24. 1. 2025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Povodí Moravy, s.p.</v>
      </c>
      <c r="G91" s="35"/>
      <c r="H91" s="35"/>
      <c r="I91" s="28" t="s">
        <v>32</v>
      </c>
      <c r="J91" s="31" t="str">
        <f>E21</f>
        <v>Jesep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11" customFormat="1" ht="24.9" customHeight="1">
      <c r="B97" s="193"/>
      <c r="C97" s="194"/>
      <c r="D97" s="195" t="s">
        <v>226</v>
      </c>
      <c r="E97" s="196"/>
      <c r="F97" s="196"/>
      <c r="G97" s="196"/>
      <c r="H97" s="196"/>
      <c r="I97" s="196"/>
      <c r="J97" s="197">
        <f>J124</f>
        <v>0</v>
      </c>
      <c r="K97" s="194"/>
      <c r="L97" s="198"/>
    </row>
    <row r="98" spans="1:31" s="12" customFormat="1" ht="19.95" customHeight="1">
      <c r="B98" s="199"/>
      <c r="C98" s="200"/>
      <c r="D98" s="201" t="s">
        <v>227</v>
      </c>
      <c r="E98" s="202"/>
      <c r="F98" s="202"/>
      <c r="G98" s="202"/>
      <c r="H98" s="202"/>
      <c r="I98" s="202"/>
      <c r="J98" s="203">
        <f>J125</f>
        <v>0</v>
      </c>
      <c r="K98" s="200"/>
      <c r="L98" s="204"/>
    </row>
    <row r="99" spans="1:31" s="12" customFormat="1" ht="19.95" customHeight="1">
      <c r="B99" s="199"/>
      <c r="C99" s="200"/>
      <c r="D99" s="201" t="s">
        <v>228</v>
      </c>
      <c r="E99" s="202"/>
      <c r="F99" s="202"/>
      <c r="G99" s="202"/>
      <c r="H99" s="202"/>
      <c r="I99" s="202"/>
      <c r="J99" s="203">
        <f>J216</f>
        <v>0</v>
      </c>
      <c r="K99" s="200"/>
      <c r="L99" s="204"/>
    </row>
    <row r="100" spans="1:31" s="12" customFormat="1" ht="19.95" customHeight="1">
      <c r="B100" s="199"/>
      <c r="C100" s="200"/>
      <c r="D100" s="201" t="s">
        <v>229</v>
      </c>
      <c r="E100" s="202"/>
      <c r="F100" s="202"/>
      <c r="G100" s="202"/>
      <c r="H100" s="202"/>
      <c r="I100" s="202"/>
      <c r="J100" s="203">
        <f>J243</f>
        <v>0</v>
      </c>
      <c r="K100" s="200"/>
      <c r="L100" s="204"/>
    </row>
    <row r="101" spans="1:31" s="12" customFormat="1" ht="19.95" customHeight="1">
      <c r="B101" s="199"/>
      <c r="C101" s="200"/>
      <c r="D101" s="201" t="s">
        <v>230</v>
      </c>
      <c r="E101" s="202"/>
      <c r="F101" s="202"/>
      <c r="G101" s="202"/>
      <c r="H101" s="202"/>
      <c r="I101" s="202"/>
      <c r="J101" s="203">
        <f>J281</f>
        <v>0</v>
      </c>
      <c r="K101" s="200"/>
      <c r="L101" s="204"/>
    </row>
    <row r="102" spans="1:31" s="12" customFormat="1" ht="19.95" customHeight="1">
      <c r="B102" s="199"/>
      <c r="C102" s="200"/>
      <c r="D102" s="201" t="s">
        <v>231</v>
      </c>
      <c r="E102" s="202"/>
      <c r="F102" s="202"/>
      <c r="G102" s="202"/>
      <c r="H102" s="202"/>
      <c r="I102" s="202"/>
      <c r="J102" s="203">
        <f>J294</f>
        <v>0</v>
      </c>
      <c r="K102" s="200"/>
      <c r="L102" s="204"/>
    </row>
    <row r="103" spans="1:31" s="12" customFormat="1" ht="19.95" customHeight="1">
      <c r="B103" s="199"/>
      <c r="C103" s="200"/>
      <c r="D103" s="201" t="s">
        <v>232</v>
      </c>
      <c r="E103" s="202"/>
      <c r="F103" s="202"/>
      <c r="G103" s="202"/>
      <c r="H103" s="202"/>
      <c r="I103" s="202"/>
      <c r="J103" s="203">
        <f>J337</f>
        <v>0</v>
      </c>
      <c r="K103" s="200"/>
      <c r="L103" s="204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" customHeight="1">
      <c r="A110" s="33"/>
      <c r="B110" s="34"/>
      <c r="C110" s="22" t="s">
        <v>101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25" customHeight="1">
      <c r="A113" s="33"/>
      <c r="B113" s="34"/>
      <c r="C113" s="35"/>
      <c r="D113" s="35"/>
      <c r="E113" s="290" t="str">
        <f>E7</f>
        <v>DVT Budíškovický potok, ř. km 1,130 – 1,210, Louka u Jemnice, oprava toku</v>
      </c>
      <c r="F113" s="291"/>
      <c r="G113" s="291"/>
      <c r="H113" s="291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94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61" t="str">
        <f>E9</f>
        <v>SO-01 - Oprava koryta</v>
      </c>
      <c r="F115" s="292"/>
      <c r="G115" s="292"/>
      <c r="H115" s="292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 xml:space="preserve"> </v>
      </c>
      <c r="G117" s="35"/>
      <c r="H117" s="35"/>
      <c r="I117" s="28" t="s">
        <v>22</v>
      </c>
      <c r="J117" s="65" t="str">
        <f>IF(J12="","",J12)</f>
        <v>24. 1. 2025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24</v>
      </c>
      <c r="D119" s="35"/>
      <c r="E119" s="35"/>
      <c r="F119" s="26" t="str">
        <f>E15</f>
        <v>Povodí Moravy, s.p.</v>
      </c>
      <c r="G119" s="35"/>
      <c r="H119" s="35"/>
      <c r="I119" s="28" t="s">
        <v>32</v>
      </c>
      <c r="J119" s="31" t="str">
        <f>E21</f>
        <v>Jesep s.r.o.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30</v>
      </c>
      <c r="D120" s="35"/>
      <c r="E120" s="35"/>
      <c r="F120" s="26" t="str">
        <f>IF(E18="","",E18)</f>
        <v>Vyplň údaj</v>
      </c>
      <c r="G120" s="35"/>
      <c r="H120" s="35"/>
      <c r="I120" s="28" t="s">
        <v>37</v>
      </c>
      <c r="J120" s="31" t="str">
        <f>E24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9" customFormat="1" ht="29.25" customHeight="1">
      <c r="A122" s="146"/>
      <c r="B122" s="147"/>
      <c r="C122" s="148" t="s">
        <v>102</v>
      </c>
      <c r="D122" s="149" t="s">
        <v>64</v>
      </c>
      <c r="E122" s="149" t="s">
        <v>60</v>
      </c>
      <c r="F122" s="149" t="s">
        <v>61</v>
      </c>
      <c r="G122" s="149" t="s">
        <v>103</v>
      </c>
      <c r="H122" s="149" t="s">
        <v>104</v>
      </c>
      <c r="I122" s="149" t="s">
        <v>105</v>
      </c>
      <c r="J122" s="149" t="s">
        <v>98</v>
      </c>
      <c r="K122" s="150" t="s">
        <v>106</v>
      </c>
      <c r="L122" s="151"/>
      <c r="M122" s="74" t="s">
        <v>1</v>
      </c>
      <c r="N122" s="75" t="s">
        <v>43</v>
      </c>
      <c r="O122" s="75" t="s">
        <v>107</v>
      </c>
      <c r="P122" s="75" t="s">
        <v>108</v>
      </c>
      <c r="Q122" s="75" t="s">
        <v>109</v>
      </c>
      <c r="R122" s="75" t="s">
        <v>110</v>
      </c>
      <c r="S122" s="75" t="s">
        <v>111</v>
      </c>
      <c r="T122" s="76" t="s">
        <v>112</v>
      </c>
      <c r="U122" s="146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/>
    </row>
    <row r="123" spans="1:65" s="2" customFormat="1" ht="22.8" customHeight="1">
      <c r="A123" s="33"/>
      <c r="B123" s="34"/>
      <c r="C123" s="81" t="s">
        <v>113</v>
      </c>
      <c r="D123" s="35"/>
      <c r="E123" s="35"/>
      <c r="F123" s="35"/>
      <c r="G123" s="35"/>
      <c r="H123" s="35"/>
      <c r="I123" s="35"/>
      <c r="J123" s="152">
        <f>BK123</f>
        <v>0</v>
      </c>
      <c r="K123" s="35"/>
      <c r="L123" s="38"/>
      <c r="M123" s="77"/>
      <c r="N123" s="153"/>
      <c r="O123" s="78"/>
      <c r="P123" s="154">
        <f>P124</f>
        <v>0</v>
      </c>
      <c r="Q123" s="78"/>
      <c r="R123" s="154">
        <f>R124</f>
        <v>176.27842336999998</v>
      </c>
      <c r="S123" s="78"/>
      <c r="T123" s="155">
        <f>T124</f>
        <v>126.352352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78</v>
      </c>
      <c r="AU123" s="16" t="s">
        <v>100</v>
      </c>
      <c r="BK123" s="156">
        <f>BK124</f>
        <v>0</v>
      </c>
    </row>
    <row r="124" spans="1:65" s="13" customFormat="1" ht="25.95" customHeight="1">
      <c r="B124" s="205"/>
      <c r="C124" s="206"/>
      <c r="D124" s="207" t="s">
        <v>78</v>
      </c>
      <c r="E124" s="208" t="s">
        <v>233</v>
      </c>
      <c r="F124" s="208" t="s">
        <v>234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P125+P216+P243+P281+P294+P337</f>
        <v>0</v>
      </c>
      <c r="Q124" s="213"/>
      <c r="R124" s="214">
        <f>R125+R216+R243+R281+R294+R337</f>
        <v>176.27842336999998</v>
      </c>
      <c r="S124" s="213"/>
      <c r="T124" s="215">
        <f>T125+T216+T243+T281+T294+T337</f>
        <v>126.352352</v>
      </c>
      <c r="AR124" s="216" t="s">
        <v>87</v>
      </c>
      <c r="AT124" s="217" t="s">
        <v>78</v>
      </c>
      <c r="AU124" s="217" t="s">
        <v>79</v>
      </c>
      <c r="AY124" s="216" t="s">
        <v>120</v>
      </c>
      <c r="BK124" s="218">
        <f>BK125+BK216+BK243+BK281+BK294+BK337</f>
        <v>0</v>
      </c>
    </row>
    <row r="125" spans="1:65" s="13" customFormat="1" ht="22.8" customHeight="1">
      <c r="B125" s="205"/>
      <c r="C125" s="206"/>
      <c r="D125" s="207" t="s">
        <v>78</v>
      </c>
      <c r="E125" s="219" t="s">
        <v>87</v>
      </c>
      <c r="F125" s="219" t="s">
        <v>235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SUM(P126:P215)</f>
        <v>0</v>
      </c>
      <c r="Q125" s="213"/>
      <c r="R125" s="214">
        <f>SUM(R126:R215)</f>
        <v>0.92626352000000012</v>
      </c>
      <c r="S125" s="213"/>
      <c r="T125" s="215">
        <f>SUM(T126:T215)</f>
        <v>126.254852</v>
      </c>
      <c r="AR125" s="216" t="s">
        <v>87</v>
      </c>
      <c r="AT125" s="217" t="s">
        <v>78</v>
      </c>
      <c r="AU125" s="217" t="s">
        <v>87</v>
      </c>
      <c r="AY125" s="216" t="s">
        <v>120</v>
      </c>
      <c r="BK125" s="218">
        <f>SUM(BK126:BK215)</f>
        <v>0</v>
      </c>
    </row>
    <row r="126" spans="1:65" s="2" customFormat="1" ht="24.15" customHeight="1">
      <c r="A126" s="33"/>
      <c r="B126" s="34"/>
      <c r="C126" s="157" t="s">
        <v>87</v>
      </c>
      <c r="D126" s="157" t="s">
        <v>114</v>
      </c>
      <c r="E126" s="158" t="s">
        <v>236</v>
      </c>
      <c r="F126" s="159" t="s">
        <v>237</v>
      </c>
      <c r="G126" s="160" t="s">
        <v>238</v>
      </c>
      <c r="H126" s="161">
        <v>56.895000000000003</v>
      </c>
      <c r="I126" s="162"/>
      <c r="J126" s="163">
        <f>ROUND(I126*H126,2)</f>
        <v>0</v>
      </c>
      <c r="K126" s="159" t="s">
        <v>239</v>
      </c>
      <c r="L126" s="38"/>
      <c r="M126" s="164" t="s">
        <v>1</v>
      </c>
      <c r="N126" s="165" t="s">
        <v>44</v>
      </c>
      <c r="O126" s="70"/>
      <c r="P126" s="166">
        <f>O126*H126</f>
        <v>0</v>
      </c>
      <c r="Q126" s="166">
        <v>0</v>
      </c>
      <c r="R126" s="166">
        <f>Q126*H126</f>
        <v>0</v>
      </c>
      <c r="S126" s="166">
        <v>1.8</v>
      </c>
      <c r="T126" s="167">
        <f>S126*H126</f>
        <v>102.411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8" t="s">
        <v>141</v>
      </c>
      <c r="AT126" s="168" t="s">
        <v>114</v>
      </c>
      <c r="AU126" s="168" t="s">
        <v>89</v>
      </c>
      <c r="AY126" s="16" t="s">
        <v>120</v>
      </c>
      <c r="BE126" s="169">
        <f>IF(N126="základní",J126,0)</f>
        <v>0</v>
      </c>
      <c r="BF126" s="169">
        <f>IF(N126="snížená",J126,0)</f>
        <v>0</v>
      </c>
      <c r="BG126" s="169">
        <f>IF(N126="zákl. přenesená",J126,0)</f>
        <v>0</v>
      </c>
      <c r="BH126" s="169">
        <f>IF(N126="sníž. přenesená",J126,0)</f>
        <v>0</v>
      </c>
      <c r="BI126" s="169">
        <f>IF(N126="nulová",J126,0)</f>
        <v>0</v>
      </c>
      <c r="BJ126" s="16" t="s">
        <v>87</v>
      </c>
      <c r="BK126" s="169">
        <f>ROUND(I126*H126,2)</f>
        <v>0</v>
      </c>
      <c r="BL126" s="16" t="s">
        <v>141</v>
      </c>
      <c r="BM126" s="168" t="s">
        <v>240</v>
      </c>
    </row>
    <row r="127" spans="1:65" s="2" customFormat="1" ht="38.4">
      <c r="A127" s="33"/>
      <c r="B127" s="34"/>
      <c r="C127" s="35"/>
      <c r="D127" s="175" t="s">
        <v>129</v>
      </c>
      <c r="E127" s="35"/>
      <c r="F127" s="177" t="s">
        <v>241</v>
      </c>
      <c r="G127" s="35"/>
      <c r="H127" s="35"/>
      <c r="I127" s="172"/>
      <c r="J127" s="35"/>
      <c r="K127" s="35"/>
      <c r="L127" s="38"/>
      <c r="M127" s="173"/>
      <c r="N127" s="17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129</v>
      </c>
      <c r="AU127" s="16" t="s">
        <v>89</v>
      </c>
    </row>
    <row r="128" spans="1:65" s="2" customFormat="1" ht="10.199999999999999">
      <c r="A128" s="33"/>
      <c r="B128" s="34"/>
      <c r="C128" s="35"/>
      <c r="D128" s="170" t="s">
        <v>122</v>
      </c>
      <c r="E128" s="35"/>
      <c r="F128" s="171" t="s">
        <v>242</v>
      </c>
      <c r="G128" s="35"/>
      <c r="H128" s="35"/>
      <c r="I128" s="172"/>
      <c r="J128" s="35"/>
      <c r="K128" s="35"/>
      <c r="L128" s="38"/>
      <c r="M128" s="173"/>
      <c r="N128" s="17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122</v>
      </c>
      <c r="AU128" s="16" t="s">
        <v>89</v>
      </c>
    </row>
    <row r="129" spans="1:65" s="10" customFormat="1" ht="10.199999999999999">
      <c r="B129" s="178"/>
      <c r="C129" s="179"/>
      <c r="D129" s="175" t="s">
        <v>140</v>
      </c>
      <c r="E129" s="180" t="s">
        <v>1</v>
      </c>
      <c r="F129" s="181" t="s">
        <v>243</v>
      </c>
      <c r="G129" s="179"/>
      <c r="H129" s="182">
        <v>56.895000000000003</v>
      </c>
      <c r="I129" s="183"/>
      <c r="J129" s="179"/>
      <c r="K129" s="179"/>
      <c r="L129" s="184"/>
      <c r="M129" s="185"/>
      <c r="N129" s="186"/>
      <c r="O129" s="186"/>
      <c r="P129" s="186"/>
      <c r="Q129" s="186"/>
      <c r="R129" s="186"/>
      <c r="S129" s="186"/>
      <c r="T129" s="187"/>
      <c r="AT129" s="188" t="s">
        <v>140</v>
      </c>
      <c r="AU129" s="188" t="s">
        <v>89</v>
      </c>
      <c r="AV129" s="10" t="s">
        <v>89</v>
      </c>
      <c r="AW129" s="10" t="s">
        <v>36</v>
      </c>
      <c r="AX129" s="10" t="s">
        <v>87</v>
      </c>
      <c r="AY129" s="188" t="s">
        <v>120</v>
      </c>
    </row>
    <row r="130" spans="1:65" s="2" customFormat="1" ht="24.15" customHeight="1">
      <c r="A130" s="33"/>
      <c r="B130" s="34"/>
      <c r="C130" s="157" t="s">
        <v>89</v>
      </c>
      <c r="D130" s="157" t="s">
        <v>114</v>
      </c>
      <c r="E130" s="158" t="s">
        <v>244</v>
      </c>
      <c r="F130" s="159" t="s">
        <v>245</v>
      </c>
      <c r="G130" s="160" t="s">
        <v>238</v>
      </c>
      <c r="H130" s="161">
        <v>9.9529999999999994</v>
      </c>
      <c r="I130" s="162"/>
      <c r="J130" s="163">
        <f>ROUND(I130*H130,2)</f>
        <v>0</v>
      </c>
      <c r="K130" s="159" t="s">
        <v>239</v>
      </c>
      <c r="L130" s="38"/>
      <c r="M130" s="164" t="s">
        <v>1</v>
      </c>
      <c r="N130" s="165" t="s">
        <v>44</v>
      </c>
      <c r="O130" s="70"/>
      <c r="P130" s="166">
        <f>O130*H130</f>
        <v>0</v>
      </c>
      <c r="Q130" s="166">
        <v>0</v>
      </c>
      <c r="R130" s="166">
        <f>Q130*H130</f>
        <v>0</v>
      </c>
      <c r="S130" s="166">
        <v>1.9</v>
      </c>
      <c r="T130" s="167">
        <f>S130*H130</f>
        <v>18.910699999999999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8" t="s">
        <v>141</v>
      </c>
      <c r="AT130" s="168" t="s">
        <v>114</v>
      </c>
      <c r="AU130" s="168" t="s">
        <v>89</v>
      </c>
      <c r="AY130" s="16" t="s">
        <v>120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16" t="s">
        <v>87</v>
      </c>
      <c r="BK130" s="169">
        <f>ROUND(I130*H130,2)</f>
        <v>0</v>
      </c>
      <c r="BL130" s="16" t="s">
        <v>141</v>
      </c>
      <c r="BM130" s="168" t="s">
        <v>246</v>
      </c>
    </row>
    <row r="131" spans="1:65" s="2" customFormat="1" ht="38.4">
      <c r="A131" s="33"/>
      <c r="B131" s="34"/>
      <c r="C131" s="35"/>
      <c r="D131" s="175" t="s">
        <v>129</v>
      </c>
      <c r="E131" s="35"/>
      <c r="F131" s="177" t="s">
        <v>247</v>
      </c>
      <c r="G131" s="35"/>
      <c r="H131" s="35"/>
      <c r="I131" s="172"/>
      <c r="J131" s="35"/>
      <c r="K131" s="35"/>
      <c r="L131" s="38"/>
      <c r="M131" s="173"/>
      <c r="N131" s="17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129</v>
      </c>
      <c r="AU131" s="16" t="s">
        <v>89</v>
      </c>
    </row>
    <row r="132" spans="1:65" s="2" customFormat="1" ht="10.199999999999999">
      <c r="A132" s="33"/>
      <c r="B132" s="34"/>
      <c r="C132" s="35"/>
      <c r="D132" s="170" t="s">
        <v>122</v>
      </c>
      <c r="E132" s="35"/>
      <c r="F132" s="171" t="s">
        <v>248</v>
      </c>
      <c r="G132" s="35"/>
      <c r="H132" s="35"/>
      <c r="I132" s="172"/>
      <c r="J132" s="35"/>
      <c r="K132" s="35"/>
      <c r="L132" s="38"/>
      <c r="M132" s="173"/>
      <c r="N132" s="17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122</v>
      </c>
      <c r="AU132" s="16" t="s">
        <v>89</v>
      </c>
    </row>
    <row r="133" spans="1:65" s="10" customFormat="1" ht="10.199999999999999">
      <c r="B133" s="178"/>
      <c r="C133" s="179"/>
      <c r="D133" s="175" t="s">
        <v>140</v>
      </c>
      <c r="E133" s="180" t="s">
        <v>1</v>
      </c>
      <c r="F133" s="181" t="s">
        <v>249</v>
      </c>
      <c r="G133" s="179"/>
      <c r="H133" s="182">
        <v>7.851</v>
      </c>
      <c r="I133" s="183"/>
      <c r="J133" s="179"/>
      <c r="K133" s="179"/>
      <c r="L133" s="184"/>
      <c r="M133" s="185"/>
      <c r="N133" s="186"/>
      <c r="O133" s="186"/>
      <c r="P133" s="186"/>
      <c r="Q133" s="186"/>
      <c r="R133" s="186"/>
      <c r="S133" s="186"/>
      <c r="T133" s="187"/>
      <c r="AT133" s="188" t="s">
        <v>140</v>
      </c>
      <c r="AU133" s="188" t="s">
        <v>89</v>
      </c>
      <c r="AV133" s="10" t="s">
        <v>89</v>
      </c>
      <c r="AW133" s="10" t="s">
        <v>36</v>
      </c>
      <c r="AX133" s="10" t="s">
        <v>79</v>
      </c>
      <c r="AY133" s="188" t="s">
        <v>120</v>
      </c>
    </row>
    <row r="134" spans="1:65" s="10" customFormat="1" ht="10.199999999999999">
      <c r="B134" s="178"/>
      <c r="C134" s="179"/>
      <c r="D134" s="175" t="s">
        <v>140</v>
      </c>
      <c r="E134" s="180" t="s">
        <v>1</v>
      </c>
      <c r="F134" s="181" t="s">
        <v>250</v>
      </c>
      <c r="G134" s="179"/>
      <c r="H134" s="182">
        <v>2.1019999999999999</v>
      </c>
      <c r="I134" s="183"/>
      <c r="J134" s="179"/>
      <c r="K134" s="179"/>
      <c r="L134" s="184"/>
      <c r="M134" s="185"/>
      <c r="N134" s="186"/>
      <c r="O134" s="186"/>
      <c r="P134" s="186"/>
      <c r="Q134" s="186"/>
      <c r="R134" s="186"/>
      <c r="S134" s="186"/>
      <c r="T134" s="187"/>
      <c r="AT134" s="188" t="s">
        <v>140</v>
      </c>
      <c r="AU134" s="188" t="s">
        <v>89</v>
      </c>
      <c r="AV134" s="10" t="s">
        <v>89</v>
      </c>
      <c r="AW134" s="10" t="s">
        <v>36</v>
      </c>
      <c r="AX134" s="10" t="s">
        <v>79</v>
      </c>
      <c r="AY134" s="188" t="s">
        <v>120</v>
      </c>
    </row>
    <row r="135" spans="1:65" s="14" customFormat="1" ht="10.199999999999999">
      <c r="B135" s="221"/>
      <c r="C135" s="222"/>
      <c r="D135" s="175" t="s">
        <v>140</v>
      </c>
      <c r="E135" s="223" t="s">
        <v>1</v>
      </c>
      <c r="F135" s="224" t="s">
        <v>251</v>
      </c>
      <c r="G135" s="222"/>
      <c r="H135" s="225">
        <v>9.9529999999999994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140</v>
      </c>
      <c r="AU135" s="231" t="s">
        <v>89</v>
      </c>
      <c r="AV135" s="14" t="s">
        <v>141</v>
      </c>
      <c r="AW135" s="14" t="s">
        <v>36</v>
      </c>
      <c r="AX135" s="14" t="s">
        <v>87</v>
      </c>
      <c r="AY135" s="231" t="s">
        <v>120</v>
      </c>
    </row>
    <row r="136" spans="1:65" s="2" customFormat="1" ht="16.5" customHeight="1">
      <c r="A136" s="33"/>
      <c r="B136" s="34"/>
      <c r="C136" s="157" t="s">
        <v>133</v>
      </c>
      <c r="D136" s="157" t="s">
        <v>114</v>
      </c>
      <c r="E136" s="158" t="s">
        <v>252</v>
      </c>
      <c r="F136" s="159" t="s">
        <v>253</v>
      </c>
      <c r="G136" s="160" t="s">
        <v>254</v>
      </c>
      <c r="H136" s="161">
        <v>90</v>
      </c>
      <c r="I136" s="162"/>
      <c r="J136" s="163">
        <f>ROUND(I136*H136,2)</f>
        <v>0</v>
      </c>
      <c r="K136" s="159" t="s">
        <v>239</v>
      </c>
      <c r="L136" s="38"/>
      <c r="M136" s="164" t="s">
        <v>1</v>
      </c>
      <c r="N136" s="165" t="s">
        <v>44</v>
      </c>
      <c r="O136" s="70"/>
      <c r="P136" s="166">
        <f>O136*H136</f>
        <v>0</v>
      </c>
      <c r="Q136" s="166">
        <v>1.004E-2</v>
      </c>
      <c r="R136" s="166">
        <f>Q136*H136</f>
        <v>0.90360000000000007</v>
      </c>
      <c r="S136" s="166">
        <v>0</v>
      </c>
      <c r="T136" s="16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8" t="s">
        <v>141</v>
      </c>
      <c r="AT136" s="168" t="s">
        <v>114</v>
      </c>
      <c r="AU136" s="168" t="s">
        <v>89</v>
      </c>
      <c r="AY136" s="16" t="s">
        <v>120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16" t="s">
        <v>87</v>
      </c>
      <c r="BK136" s="169">
        <f>ROUND(I136*H136,2)</f>
        <v>0</v>
      </c>
      <c r="BL136" s="16" t="s">
        <v>141</v>
      </c>
      <c r="BM136" s="168" t="s">
        <v>255</v>
      </c>
    </row>
    <row r="137" spans="1:65" s="2" customFormat="1" ht="10.199999999999999">
      <c r="A137" s="33"/>
      <c r="B137" s="34"/>
      <c r="C137" s="35"/>
      <c r="D137" s="175" t="s">
        <v>129</v>
      </c>
      <c r="E137" s="35"/>
      <c r="F137" s="177" t="s">
        <v>256</v>
      </c>
      <c r="G137" s="35"/>
      <c r="H137" s="35"/>
      <c r="I137" s="172"/>
      <c r="J137" s="35"/>
      <c r="K137" s="35"/>
      <c r="L137" s="38"/>
      <c r="M137" s="173"/>
      <c r="N137" s="17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129</v>
      </c>
      <c r="AU137" s="16" t="s">
        <v>89</v>
      </c>
    </row>
    <row r="138" spans="1:65" s="2" customFormat="1" ht="10.199999999999999">
      <c r="A138" s="33"/>
      <c r="B138" s="34"/>
      <c r="C138" s="35"/>
      <c r="D138" s="170" t="s">
        <v>122</v>
      </c>
      <c r="E138" s="35"/>
      <c r="F138" s="171" t="s">
        <v>257</v>
      </c>
      <c r="G138" s="35"/>
      <c r="H138" s="35"/>
      <c r="I138" s="172"/>
      <c r="J138" s="35"/>
      <c r="K138" s="35"/>
      <c r="L138" s="38"/>
      <c r="M138" s="173"/>
      <c r="N138" s="17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122</v>
      </c>
      <c r="AU138" s="16" t="s">
        <v>89</v>
      </c>
    </row>
    <row r="139" spans="1:65" s="2" customFormat="1" ht="24.15" customHeight="1">
      <c r="A139" s="33"/>
      <c r="B139" s="34"/>
      <c r="C139" s="157" t="s">
        <v>141</v>
      </c>
      <c r="D139" s="157" t="s">
        <v>114</v>
      </c>
      <c r="E139" s="158" t="s">
        <v>258</v>
      </c>
      <c r="F139" s="159" t="s">
        <v>259</v>
      </c>
      <c r="G139" s="160" t="s">
        <v>260</v>
      </c>
      <c r="H139" s="161">
        <v>400</v>
      </c>
      <c r="I139" s="162"/>
      <c r="J139" s="163">
        <f>ROUND(I139*H139,2)</f>
        <v>0</v>
      </c>
      <c r="K139" s="159" t="s">
        <v>239</v>
      </c>
      <c r="L139" s="38"/>
      <c r="M139" s="164" t="s">
        <v>1</v>
      </c>
      <c r="N139" s="165" t="s">
        <v>44</v>
      </c>
      <c r="O139" s="70"/>
      <c r="P139" s="166">
        <f>O139*H139</f>
        <v>0</v>
      </c>
      <c r="Q139" s="166">
        <v>4.0000000000000003E-5</v>
      </c>
      <c r="R139" s="166">
        <f>Q139*H139</f>
        <v>1.6E-2</v>
      </c>
      <c r="S139" s="166">
        <v>0</v>
      </c>
      <c r="T139" s="16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8" t="s">
        <v>141</v>
      </c>
      <c r="AT139" s="168" t="s">
        <v>114</v>
      </c>
      <c r="AU139" s="168" t="s">
        <v>89</v>
      </c>
      <c r="AY139" s="16" t="s">
        <v>120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16" t="s">
        <v>87</v>
      </c>
      <c r="BK139" s="169">
        <f>ROUND(I139*H139,2)</f>
        <v>0</v>
      </c>
      <c r="BL139" s="16" t="s">
        <v>141</v>
      </c>
      <c r="BM139" s="168" t="s">
        <v>261</v>
      </c>
    </row>
    <row r="140" spans="1:65" s="2" customFormat="1" ht="19.2">
      <c r="A140" s="33"/>
      <c r="B140" s="34"/>
      <c r="C140" s="35"/>
      <c r="D140" s="175" t="s">
        <v>129</v>
      </c>
      <c r="E140" s="35"/>
      <c r="F140" s="177" t="s">
        <v>262</v>
      </c>
      <c r="G140" s="35"/>
      <c r="H140" s="35"/>
      <c r="I140" s="172"/>
      <c r="J140" s="35"/>
      <c r="K140" s="35"/>
      <c r="L140" s="38"/>
      <c r="M140" s="173"/>
      <c r="N140" s="17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129</v>
      </c>
      <c r="AU140" s="16" t="s">
        <v>89</v>
      </c>
    </row>
    <row r="141" spans="1:65" s="2" customFormat="1" ht="10.199999999999999">
      <c r="A141" s="33"/>
      <c r="B141" s="34"/>
      <c r="C141" s="35"/>
      <c r="D141" s="170" t="s">
        <v>122</v>
      </c>
      <c r="E141" s="35"/>
      <c r="F141" s="171" t="s">
        <v>263</v>
      </c>
      <c r="G141" s="35"/>
      <c r="H141" s="35"/>
      <c r="I141" s="172"/>
      <c r="J141" s="35"/>
      <c r="K141" s="35"/>
      <c r="L141" s="38"/>
      <c r="M141" s="173"/>
      <c r="N141" s="17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122</v>
      </c>
      <c r="AU141" s="16" t="s">
        <v>89</v>
      </c>
    </row>
    <row r="142" spans="1:65" s="10" customFormat="1" ht="10.199999999999999">
      <c r="B142" s="178"/>
      <c r="C142" s="179"/>
      <c r="D142" s="175" t="s">
        <v>140</v>
      </c>
      <c r="E142" s="180" t="s">
        <v>1</v>
      </c>
      <c r="F142" s="181" t="s">
        <v>264</v>
      </c>
      <c r="G142" s="179"/>
      <c r="H142" s="182">
        <v>400</v>
      </c>
      <c r="I142" s="183"/>
      <c r="J142" s="179"/>
      <c r="K142" s="179"/>
      <c r="L142" s="184"/>
      <c r="M142" s="185"/>
      <c r="N142" s="186"/>
      <c r="O142" s="186"/>
      <c r="P142" s="186"/>
      <c r="Q142" s="186"/>
      <c r="R142" s="186"/>
      <c r="S142" s="186"/>
      <c r="T142" s="187"/>
      <c r="AT142" s="188" t="s">
        <v>140</v>
      </c>
      <c r="AU142" s="188" t="s">
        <v>89</v>
      </c>
      <c r="AV142" s="10" t="s">
        <v>89</v>
      </c>
      <c r="AW142" s="10" t="s">
        <v>36</v>
      </c>
      <c r="AX142" s="10" t="s">
        <v>79</v>
      </c>
      <c r="AY142" s="188" t="s">
        <v>120</v>
      </c>
    </row>
    <row r="143" spans="1:65" s="14" customFormat="1" ht="10.199999999999999">
      <c r="B143" s="221"/>
      <c r="C143" s="222"/>
      <c r="D143" s="175" t="s">
        <v>140</v>
      </c>
      <c r="E143" s="223" t="s">
        <v>1</v>
      </c>
      <c r="F143" s="224" t="s">
        <v>251</v>
      </c>
      <c r="G143" s="222"/>
      <c r="H143" s="225">
        <v>400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140</v>
      </c>
      <c r="AU143" s="231" t="s">
        <v>89</v>
      </c>
      <c r="AV143" s="14" t="s">
        <v>141</v>
      </c>
      <c r="AW143" s="14" t="s">
        <v>36</v>
      </c>
      <c r="AX143" s="14" t="s">
        <v>87</v>
      </c>
      <c r="AY143" s="231" t="s">
        <v>120</v>
      </c>
    </row>
    <row r="144" spans="1:65" s="2" customFormat="1" ht="24.15" customHeight="1">
      <c r="A144" s="33"/>
      <c r="B144" s="34"/>
      <c r="C144" s="157" t="s">
        <v>148</v>
      </c>
      <c r="D144" s="157" t="s">
        <v>114</v>
      </c>
      <c r="E144" s="158" t="s">
        <v>265</v>
      </c>
      <c r="F144" s="159" t="s">
        <v>266</v>
      </c>
      <c r="G144" s="160" t="s">
        <v>267</v>
      </c>
      <c r="H144" s="161">
        <v>40</v>
      </c>
      <c r="I144" s="162"/>
      <c r="J144" s="163">
        <f>ROUND(I144*H144,2)</f>
        <v>0</v>
      </c>
      <c r="K144" s="159" t="s">
        <v>239</v>
      </c>
      <c r="L144" s="38"/>
      <c r="M144" s="164" t="s">
        <v>1</v>
      </c>
      <c r="N144" s="165" t="s">
        <v>44</v>
      </c>
      <c r="O144" s="70"/>
      <c r="P144" s="166">
        <f>O144*H144</f>
        <v>0</v>
      </c>
      <c r="Q144" s="166">
        <v>0</v>
      </c>
      <c r="R144" s="166">
        <f>Q144*H144</f>
        <v>0</v>
      </c>
      <c r="S144" s="166">
        <v>0</v>
      </c>
      <c r="T144" s="16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8" t="s">
        <v>141</v>
      </c>
      <c r="AT144" s="168" t="s">
        <v>114</v>
      </c>
      <c r="AU144" s="168" t="s">
        <v>89</v>
      </c>
      <c r="AY144" s="16" t="s">
        <v>120</v>
      </c>
      <c r="BE144" s="169">
        <f>IF(N144="základní",J144,0)</f>
        <v>0</v>
      </c>
      <c r="BF144" s="169">
        <f>IF(N144="snížená",J144,0)</f>
        <v>0</v>
      </c>
      <c r="BG144" s="169">
        <f>IF(N144="zákl. přenesená",J144,0)</f>
        <v>0</v>
      </c>
      <c r="BH144" s="169">
        <f>IF(N144="sníž. přenesená",J144,0)</f>
        <v>0</v>
      </c>
      <c r="BI144" s="169">
        <f>IF(N144="nulová",J144,0)</f>
        <v>0</v>
      </c>
      <c r="BJ144" s="16" t="s">
        <v>87</v>
      </c>
      <c r="BK144" s="169">
        <f>ROUND(I144*H144,2)</f>
        <v>0</v>
      </c>
      <c r="BL144" s="16" t="s">
        <v>141</v>
      </c>
      <c r="BM144" s="168" t="s">
        <v>268</v>
      </c>
    </row>
    <row r="145" spans="1:65" s="2" customFormat="1" ht="28.8">
      <c r="A145" s="33"/>
      <c r="B145" s="34"/>
      <c r="C145" s="35"/>
      <c r="D145" s="175" t="s">
        <v>129</v>
      </c>
      <c r="E145" s="35"/>
      <c r="F145" s="177" t="s">
        <v>269</v>
      </c>
      <c r="G145" s="35"/>
      <c r="H145" s="35"/>
      <c r="I145" s="172"/>
      <c r="J145" s="35"/>
      <c r="K145" s="35"/>
      <c r="L145" s="38"/>
      <c r="M145" s="173"/>
      <c r="N145" s="17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129</v>
      </c>
      <c r="AU145" s="16" t="s">
        <v>89</v>
      </c>
    </row>
    <row r="146" spans="1:65" s="2" customFormat="1" ht="10.199999999999999">
      <c r="A146" s="33"/>
      <c r="B146" s="34"/>
      <c r="C146" s="35"/>
      <c r="D146" s="170" t="s">
        <v>122</v>
      </c>
      <c r="E146" s="35"/>
      <c r="F146" s="171" t="s">
        <v>270</v>
      </c>
      <c r="G146" s="35"/>
      <c r="H146" s="35"/>
      <c r="I146" s="172"/>
      <c r="J146" s="35"/>
      <c r="K146" s="35"/>
      <c r="L146" s="38"/>
      <c r="M146" s="173"/>
      <c r="N146" s="17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122</v>
      </c>
      <c r="AU146" s="16" t="s">
        <v>89</v>
      </c>
    </row>
    <row r="147" spans="1:65" s="10" customFormat="1" ht="10.199999999999999">
      <c r="B147" s="178"/>
      <c r="C147" s="179"/>
      <c r="D147" s="175" t="s">
        <v>140</v>
      </c>
      <c r="E147" s="180" t="s">
        <v>1</v>
      </c>
      <c r="F147" s="181" t="s">
        <v>271</v>
      </c>
      <c r="G147" s="179"/>
      <c r="H147" s="182">
        <v>40</v>
      </c>
      <c r="I147" s="183"/>
      <c r="J147" s="179"/>
      <c r="K147" s="179"/>
      <c r="L147" s="184"/>
      <c r="M147" s="185"/>
      <c r="N147" s="186"/>
      <c r="O147" s="186"/>
      <c r="P147" s="186"/>
      <c r="Q147" s="186"/>
      <c r="R147" s="186"/>
      <c r="S147" s="186"/>
      <c r="T147" s="187"/>
      <c r="AT147" s="188" t="s">
        <v>140</v>
      </c>
      <c r="AU147" s="188" t="s">
        <v>89</v>
      </c>
      <c r="AV147" s="10" t="s">
        <v>89</v>
      </c>
      <c r="AW147" s="10" t="s">
        <v>36</v>
      </c>
      <c r="AX147" s="10" t="s">
        <v>79</v>
      </c>
      <c r="AY147" s="188" t="s">
        <v>120</v>
      </c>
    </row>
    <row r="148" spans="1:65" s="14" customFormat="1" ht="10.199999999999999">
      <c r="B148" s="221"/>
      <c r="C148" s="222"/>
      <c r="D148" s="175" t="s">
        <v>140</v>
      </c>
      <c r="E148" s="223" t="s">
        <v>1</v>
      </c>
      <c r="F148" s="224" t="s">
        <v>251</v>
      </c>
      <c r="G148" s="222"/>
      <c r="H148" s="225">
        <v>40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140</v>
      </c>
      <c r="AU148" s="231" t="s">
        <v>89</v>
      </c>
      <c r="AV148" s="14" t="s">
        <v>141</v>
      </c>
      <c r="AW148" s="14" t="s">
        <v>36</v>
      </c>
      <c r="AX148" s="14" t="s">
        <v>87</v>
      </c>
      <c r="AY148" s="231" t="s">
        <v>120</v>
      </c>
    </row>
    <row r="149" spans="1:65" s="2" customFormat="1" ht="24.15" customHeight="1">
      <c r="A149" s="33"/>
      <c r="B149" s="34"/>
      <c r="C149" s="157" t="s">
        <v>155</v>
      </c>
      <c r="D149" s="157" t="s">
        <v>114</v>
      </c>
      <c r="E149" s="158" t="s">
        <v>272</v>
      </c>
      <c r="F149" s="159" t="s">
        <v>273</v>
      </c>
      <c r="G149" s="160" t="s">
        <v>274</v>
      </c>
      <c r="H149" s="161">
        <v>148</v>
      </c>
      <c r="I149" s="162"/>
      <c r="J149" s="163">
        <f>ROUND(I149*H149,2)</f>
        <v>0</v>
      </c>
      <c r="K149" s="159" t="s">
        <v>239</v>
      </c>
      <c r="L149" s="38"/>
      <c r="M149" s="164" t="s">
        <v>1</v>
      </c>
      <c r="N149" s="165" t="s">
        <v>44</v>
      </c>
      <c r="O149" s="70"/>
      <c r="P149" s="166">
        <f>O149*H149</f>
        <v>0</v>
      </c>
      <c r="Q149" s="166">
        <v>0</v>
      </c>
      <c r="R149" s="166">
        <f>Q149*H149</f>
        <v>0</v>
      </c>
      <c r="S149" s="166">
        <v>0</v>
      </c>
      <c r="T149" s="16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8" t="s">
        <v>141</v>
      </c>
      <c r="AT149" s="168" t="s">
        <v>114</v>
      </c>
      <c r="AU149" s="168" t="s">
        <v>89</v>
      </c>
      <c r="AY149" s="16" t="s">
        <v>120</v>
      </c>
      <c r="BE149" s="169">
        <f>IF(N149="základní",J149,0)</f>
        <v>0</v>
      </c>
      <c r="BF149" s="169">
        <f>IF(N149="snížená",J149,0)</f>
        <v>0</v>
      </c>
      <c r="BG149" s="169">
        <f>IF(N149="zákl. přenesená",J149,0)</f>
        <v>0</v>
      </c>
      <c r="BH149" s="169">
        <f>IF(N149="sníž. přenesená",J149,0)</f>
        <v>0</v>
      </c>
      <c r="BI149" s="169">
        <f>IF(N149="nulová",J149,0)</f>
        <v>0</v>
      </c>
      <c r="BJ149" s="16" t="s">
        <v>87</v>
      </c>
      <c r="BK149" s="169">
        <f>ROUND(I149*H149,2)</f>
        <v>0</v>
      </c>
      <c r="BL149" s="16" t="s">
        <v>141</v>
      </c>
      <c r="BM149" s="168" t="s">
        <v>275</v>
      </c>
    </row>
    <row r="150" spans="1:65" s="2" customFormat="1" ht="19.2">
      <c r="A150" s="33"/>
      <c r="B150" s="34"/>
      <c r="C150" s="35"/>
      <c r="D150" s="175" t="s">
        <v>129</v>
      </c>
      <c r="E150" s="35"/>
      <c r="F150" s="177" t="s">
        <v>276</v>
      </c>
      <c r="G150" s="35"/>
      <c r="H150" s="35"/>
      <c r="I150" s="172"/>
      <c r="J150" s="35"/>
      <c r="K150" s="35"/>
      <c r="L150" s="38"/>
      <c r="M150" s="173"/>
      <c r="N150" s="17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129</v>
      </c>
      <c r="AU150" s="16" t="s">
        <v>89</v>
      </c>
    </row>
    <row r="151" spans="1:65" s="2" customFormat="1" ht="10.199999999999999">
      <c r="A151" s="33"/>
      <c r="B151" s="34"/>
      <c r="C151" s="35"/>
      <c r="D151" s="170" t="s">
        <v>122</v>
      </c>
      <c r="E151" s="35"/>
      <c r="F151" s="171" t="s">
        <v>277</v>
      </c>
      <c r="G151" s="35"/>
      <c r="H151" s="35"/>
      <c r="I151" s="172"/>
      <c r="J151" s="35"/>
      <c r="K151" s="35"/>
      <c r="L151" s="38"/>
      <c r="M151" s="173"/>
      <c r="N151" s="17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122</v>
      </c>
      <c r="AU151" s="16" t="s">
        <v>89</v>
      </c>
    </row>
    <row r="152" spans="1:65" s="10" customFormat="1" ht="10.199999999999999">
      <c r="B152" s="178"/>
      <c r="C152" s="179"/>
      <c r="D152" s="175" t="s">
        <v>140</v>
      </c>
      <c r="E152" s="180" t="s">
        <v>1</v>
      </c>
      <c r="F152" s="181" t="s">
        <v>278</v>
      </c>
      <c r="G152" s="179"/>
      <c r="H152" s="182">
        <v>148</v>
      </c>
      <c r="I152" s="183"/>
      <c r="J152" s="179"/>
      <c r="K152" s="179"/>
      <c r="L152" s="184"/>
      <c r="M152" s="185"/>
      <c r="N152" s="186"/>
      <c r="O152" s="186"/>
      <c r="P152" s="186"/>
      <c r="Q152" s="186"/>
      <c r="R152" s="186"/>
      <c r="S152" s="186"/>
      <c r="T152" s="187"/>
      <c r="AT152" s="188" t="s">
        <v>140</v>
      </c>
      <c r="AU152" s="188" t="s">
        <v>89</v>
      </c>
      <c r="AV152" s="10" t="s">
        <v>89</v>
      </c>
      <c r="AW152" s="10" t="s">
        <v>36</v>
      </c>
      <c r="AX152" s="10" t="s">
        <v>87</v>
      </c>
      <c r="AY152" s="188" t="s">
        <v>120</v>
      </c>
    </row>
    <row r="153" spans="1:65" s="2" customFormat="1" ht="33" customHeight="1">
      <c r="A153" s="33"/>
      <c r="B153" s="34"/>
      <c r="C153" s="157" t="s">
        <v>161</v>
      </c>
      <c r="D153" s="157" t="s">
        <v>114</v>
      </c>
      <c r="E153" s="158" t="s">
        <v>279</v>
      </c>
      <c r="F153" s="159" t="s">
        <v>280</v>
      </c>
      <c r="G153" s="160" t="s">
        <v>238</v>
      </c>
      <c r="H153" s="161">
        <v>52.8</v>
      </c>
      <c r="I153" s="162"/>
      <c r="J153" s="163">
        <f>ROUND(I153*H153,2)</f>
        <v>0</v>
      </c>
      <c r="K153" s="159" t="s">
        <v>239</v>
      </c>
      <c r="L153" s="38"/>
      <c r="M153" s="164" t="s">
        <v>1</v>
      </c>
      <c r="N153" s="165" t="s">
        <v>44</v>
      </c>
      <c r="O153" s="70"/>
      <c r="P153" s="166">
        <f>O153*H153</f>
        <v>0</v>
      </c>
      <c r="Q153" s="166">
        <v>0</v>
      </c>
      <c r="R153" s="166">
        <f>Q153*H153</f>
        <v>0</v>
      </c>
      <c r="S153" s="166">
        <v>0</v>
      </c>
      <c r="T153" s="16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8" t="s">
        <v>141</v>
      </c>
      <c r="AT153" s="168" t="s">
        <v>114</v>
      </c>
      <c r="AU153" s="168" t="s">
        <v>89</v>
      </c>
      <c r="AY153" s="16" t="s">
        <v>120</v>
      </c>
      <c r="BE153" s="169">
        <f>IF(N153="základní",J153,0)</f>
        <v>0</v>
      </c>
      <c r="BF153" s="169">
        <f>IF(N153="snížená",J153,0)</f>
        <v>0</v>
      </c>
      <c r="BG153" s="169">
        <f>IF(N153="zákl. přenesená",J153,0)</f>
        <v>0</v>
      </c>
      <c r="BH153" s="169">
        <f>IF(N153="sníž. přenesená",J153,0)</f>
        <v>0</v>
      </c>
      <c r="BI153" s="169">
        <f>IF(N153="nulová",J153,0)</f>
        <v>0</v>
      </c>
      <c r="BJ153" s="16" t="s">
        <v>87</v>
      </c>
      <c r="BK153" s="169">
        <f>ROUND(I153*H153,2)</f>
        <v>0</v>
      </c>
      <c r="BL153" s="16" t="s">
        <v>141</v>
      </c>
      <c r="BM153" s="168" t="s">
        <v>281</v>
      </c>
    </row>
    <row r="154" spans="1:65" s="2" customFormat="1" ht="19.2">
      <c r="A154" s="33"/>
      <c r="B154" s="34"/>
      <c r="C154" s="35"/>
      <c r="D154" s="175" t="s">
        <v>129</v>
      </c>
      <c r="E154" s="35"/>
      <c r="F154" s="177" t="s">
        <v>282</v>
      </c>
      <c r="G154" s="35"/>
      <c r="H154" s="35"/>
      <c r="I154" s="172"/>
      <c r="J154" s="35"/>
      <c r="K154" s="35"/>
      <c r="L154" s="38"/>
      <c r="M154" s="173"/>
      <c r="N154" s="17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129</v>
      </c>
      <c r="AU154" s="16" t="s">
        <v>89</v>
      </c>
    </row>
    <row r="155" spans="1:65" s="2" customFormat="1" ht="10.199999999999999">
      <c r="A155" s="33"/>
      <c r="B155" s="34"/>
      <c r="C155" s="35"/>
      <c r="D155" s="170" t="s">
        <v>122</v>
      </c>
      <c r="E155" s="35"/>
      <c r="F155" s="171" t="s">
        <v>283</v>
      </c>
      <c r="G155" s="35"/>
      <c r="H155" s="35"/>
      <c r="I155" s="172"/>
      <c r="J155" s="35"/>
      <c r="K155" s="35"/>
      <c r="L155" s="38"/>
      <c r="M155" s="173"/>
      <c r="N155" s="17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122</v>
      </c>
      <c r="AU155" s="16" t="s">
        <v>89</v>
      </c>
    </row>
    <row r="156" spans="1:65" s="10" customFormat="1" ht="10.199999999999999">
      <c r="B156" s="178"/>
      <c r="C156" s="179"/>
      <c r="D156" s="175" t="s">
        <v>140</v>
      </c>
      <c r="E156" s="180" t="s">
        <v>1</v>
      </c>
      <c r="F156" s="181" t="s">
        <v>284</v>
      </c>
      <c r="G156" s="179"/>
      <c r="H156" s="182">
        <v>52.8</v>
      </c>
      <c r="I156" s="183"/>
      <c r="J156" s="179"/>
      <c r="K156" s="179"/>
      <c r="L156" s="184"/>
      <c r="M156" s="185"/>
      <c r="N156" s="186"/>
      <c r="O156" s="186"/>
      <c r="P156" s="186"/>
      <c r="Q156" s="186"/>
      <c r="R156" s="186"/>
      <c r="S156" s="186"/>
      <c r="T156" s="187"/>
      <c r="AT156" s="188" t="s">
        <v>140</v>
      </c>
      <c r="AU156" s="188" t="s">
        <v>89</v>
      </c>
      <c r="AV156" s="10" t="s">
        <v>89</v>
      </c>
      <c r="AW156" s="10" t="s">
        <v>36</v>
      </c>
      <c r="AX156" s="10" t="s">
        <v>79</v>
      </c>
      <c r="AY156" s="188" t="s">
        <v>120</v>
      </c>
    </row>
    <row r="157" spans="1:65" s="14" customFormat="1" ht="10.199999999999999">
      <c r="B157" s="221"/>
      <c r="C157" s="222"/>
      <c r="D157" s="175" t="s">
        <v>140</v>
      </c>
      <c r="E157" s="223" t="s">
        <v>1</v>
      </c>
      <c r="F157" s="224" t="s">
        <v>251</v>
      </c>
      <c r="G157" s="222"/>
      <c r="H157" s="225">
        <v>52.8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140</v>
      </c>
      <c r="AU157" s="231" t="s">
        <v>89</v>
      </c>
      <c r="AV157" s="14" t="s">
        <v>141</v>
      </c>
      <c r="AW157" s="14" t="s">
        <v>36</v>
      </c>
      <c r="AX157" s="14" t="s">
        <v>87</v>
      </c>
      <c r="AY157" s="231" t="s">
        <v>120</v>
      </c>
    </row>
    <row r="158" spans="1:65" s="2" customFormat="1" ht="33" customHeight="1">
      <c r="A158" s="33"/>
      <c r="B158" s="34"/>
      <c r="C158" s="157" t="s">
        <v>167</v>
      </c>
      <c r="D158" s="157" t="s">
        <v>114</v>
      </c>
      <c r="E158" s="158" t="s">
        <v>285</v>
      </c>
      <c r="F158" s="159" t="s">
        <v>286</v>
      </c>
      <c r="G158" s="160" t="s">
        <v>238</v>
      </c>
      <c r="H158" s="161">
        <v>52.8</v>
      </c>
      <c r="I158" s="162"/>
      <c r="J158" s="163">
        <f>ROUND(I158*H158,2)</f>
        <v>0</v>
      </c>
      <c r="K158" s="159" t="s">
        <v>239</v>
      </c>
      <c r="L158" s="38"/>
      <c r="M158" s="164" t="s">
        <v>1</v>
      </c>
      <c r="N158" s="165" t="s">
        <v>44</v>
      </c>
      <c r="O158" s="70"/>
      <c r="P158" s="166">
        <f>O158*H158</f>
        <v>0</v>
      </c>
      <c r="Q158" s="166">
        <v>0</v>
      </c>
      <c r="R158" s="166">
        <f>Q158*H158</f>
        <v>0</v>
      </c>
      <c r="S158" s="166">
        <v>0</v>
      </c>
      <c r="T158" s="16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8" t="s">
        <v>141</v>
      </c>
      <c r="AT158" s="168" t="s">
        <v>114</v>
      </c>
      <c r="AU158" s="168" t="s">
        <v>89</v>
      </c>
      <c r="AY158" s="16" t="s">
        <v>120</v>
      </c>
      <c r="BE158" s="169">
        <f>IF(N158="základní",J158,0)</f>
        <v>0</v>
      </c>
      <c r="BF158" s="169">
        <f>IF(N158="snížená",J158,0)</f>
        <v>0</v>
      </c>
      <c r="BG158" s="169">
        <f>IF(N158="zákl. přenesená",J158,0)</f>
        <v>0</v>
      </c>
      <c r="BH158" s="169">
        <f>IF(N158="sníž. přenesená",J158,0)</f>
        <v>0</v>
      </c>
      <c r="BI158" s="169">
        <f>IF(N158="nulová",J158,0)</f>
        <v>0</v>
      </c>
      <c r="BJ158" s="16" t="s">
        <v>87</v>
      </c>
      <c r="BK158" s="169">
        <f>ROUND(I158*H158,2)</f>
        <v>0</v>
      </c>
      <c r="BL158" s="16" t="s">
        <v>141</v>
      </c>
      <c r="BM158" s="168" t="s">
        <v>287</v>
      </c>
    </row>
    <row r="159" spans="1:65" s="2" customFormat="1" ht="19.2">
      <c r="A159" s="33"/>
      <c r="B159" s="34"/>
      <c r="C159" s="35"/>
      <c r="D159" s="175" t="s">
        <v>129</v>
      </c>
      <c r="E159" s="35"/>
      <c r="F159" s="177" t="s">
        <v>288</v>
      </c>
      <c r="G159" s="35"/>
      <c r="H159" s="35"/>
      <c r="I159" s="172"/>
      <c r="J159" s="35"/>
      <c r="K159" s="35"/>
      <c r="L159" s="38"/>
      <c r="M159" s="173"/>
      <c r="N159" s="17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129</v>
      </c>
      <c r="AU159" s="16" t="s">
        <v>89</v>
      </c>
    </row>
    <row r="160" spans="1:65" s="2" customFormat="1" ht="10.199999999999999">
      <c r="A160" s="33"/>
      <c r="B160" s="34"/>
      <c r="C160" s="35"/>
      <c r="D160" s="170" t="s">
        <v>122</v>
      </c>
      <c r="E160" s="35"/>
      <c r="F160" s="171" t="s">
        <v>289</v>
      </c>
      <c r="G160" s="35"/>
      <c r="H160" s="35"/>
      <c r="I160" s="172"/>
      <c r="J160" s="35"/>
      <c r="K160" s="35"/>
      <c r="L160" s="38"/>
      <c r="M160" s="173"/>
      <c r="N160" s="17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122</v>
      </c>
      <c r="AU160" s="16" t="s">
        <v>89</v>
      </c>
    </row>
    <row r="161" spans="1:65" s="10" customFormat="1" ht="10.199999999999999">
      <c r="B161" s="178"/>
      <c r="C161" s="179"/>
      <c r="D161" s="175" t="s">
        <v>140</v>
      </c>
      <c r="E161" s="180" t="s">
        <v>1</v>
      </c>
      <c r="F161" s="181" t="s">
        <v>284</v>
      </c>
      <c r="G161" s="179"/>
      <c r="H161" s="182">
        <v>52.8</v>
      </c>
      <c r="I161" s="183"/>
      <c r="J161" s="179"/>
      <c r="K161" s="179"/>
      <c r="L161" s="184"/>
      <c r="M161" s="185"/>
      <c r="N161" s="186"/>
      <c r="O161" s="186"/>
      <c r="P161" s="186"/>
      <c r="Q161" s="186"/>
      <c r="R161" s="186"/>
      <c r="S161" s="186"/>
      <c r="T161" s="187"/>
      <c r="AT161" s="188" t="s">
        <v>140</v>
      </c>
      <c r="AU161" s="188" t="s">
        <v>89</v>
      </c>
      <c r="AV161" s="10" t="s">
        <v>89</v>
      </c>
      <c r="AW161" s="10" t="s">
        <v>36</v>
      </c>
      <c r="AX161" s="10" t="s">
        <v>79</v>
      </c>
      <c r="AY161" s="188" t="s">
        <v>120</v>
      </c>
    </row>
    <row r="162" spans="1:65" s="14" customFormat="1" ht="10.199999999999999">
      <c r="B162" s="221"/>
      <c r="C162" s="222"/>
      <c r="D162" s="175" t="s">
        <v>140</v>
      </c>
      <c r="E162" s="223" t="s">
        <v>1</v>
      </c>
      <c r="F162" s="224" t="s">
        <v>251</v>
      </c>
      <c r="G162" s="222"/>
      <c r="H162" s="225">
        <v>52.8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140</v>
      </c>
      <c r="AU162" s="231" t="s">
        <v>89</v>
      </c>
      <c r="AV162" s="14" t="s">
        <v>141</v>
      </c>
      <c r="AW162" s="14" t="s">
        <v>36</v>
      </c>
      <c r="AX162" s="14" t="s">
        <v>87</v>
      </c>
      <c r="AY162" s="231" t="s">
        <v>120</v>
      </c>
    </row>
    <row r="163" spans="1:65" s="2" customFormat="1" ht="33" customHeight="1">
      <c r="A163" s="33"/>
      <c r="B163" s="34"/>
      <c r="C163" s="157" t="s">
        <v>173</v>
      </c>
      <c r="D163" s="157" t="s">
        <v>114</v>
      </c>
      <c r="E163" s="158" t="s">
        <v>290</v>
      </c>
      <c r="F163" s="159" t="s">
        <v>291</v>
      </c>
      <c r="G163" s="160" t="s">
        <v>238</v>
      </c>
      <c r="H163" s="161">
        <v>6.7619999999999996</v>
      </c>
      <c r="I163" s="162"/>
      <c r="J163" s="163">
        <f>ROUND(I163*H163,2)</f>
        <v>0</v>
      </c>
      <c r="K163" s="159" t="s">
        <v>239</v>
      </c>
      <c r="L163" s="38"/>
      <c r="M163" s="164" t="s">
        <v>1</v>
      </c>
      <c r="N163" s="165" t="s">
        <v>44</v>
      </c>
      <c r="O163" s="70"/>
      <c r="P163" s="166">
        <f>O163*H163</f>
        <v>0</v>
      </c>
      <c r="Q163" s="166">
        <v>0</v>
      </c>
      <c r="R163" s="166">
        <f>Q163*H163</f>
        <v>0</v>
      </c>
      <c r="S163" s="166">
        <v>0</v>
      </c>
      <c r="T163" s="16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8" t="s">
        <v>141</v>
      </c>
      <c r="AT163" s="168" t="s">
        <v>114</v>
      </c>
      <c r="AU163" s="168" t="s">
        <v>89</v>
      </c>
      <c r="AY163" s="16" t="s">
        <v>120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16" t="s">
        <v>87</v>
      </c>
      <c r="BK163" s="169">
        <f>ROUND(I163*H163,2)</f>
        <v>0</v>
      </c>
      <c r="BL163" s="16" t="s">
        <v>141</v>
      </c>
      <c r="BM163" s="168" t="s">
        <v>292</v>
      </c>
    </row>
    <row r="164" spans="1:65" s="2" customFormat="1" ht="28.8">
      <c r="A164" s="33"/>
      <c r="B164" s="34"/>
      <c r="C164" s="35"/>
      <c r="D164" s="175" t="s">
        <v>129</v>
      </c>
      <c r="E164" s="35"/>
      <c r="F164" s="177" t="s">
        <v>293</v>
      </c>
      <c r="G164" s="35"/>
      <c r="H164" s="35"/>
      <c r="I164" s="172"/>
      <c r="J164" s="35"/>
      <c r="K164" s="35"/>
      <c r="L164" s="38"/>
      <c r="M164" s="173"/>
      <c r="N164" s="17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129</v>
      </c>
      <c r="AU164" s="16" t="s">
        <v>89</v>
      </c>
    </row>
    <row r="165" spans="1:65" s="2" customFormat="1" ht="10.199999999999999">
      <c r="A165" s="33"/>
      <c r="B165" s="34"/>
      <c r="C165" s="35"/>
      <c r="D165" s="170" t="s">
        <v>122</v>
      </c>
      <c r="E165" s="35"/>
      <c r="F165" s="171" t="s">
        <v>294</v>
      </c>
      <c r="G165" s="35"/>
      <c r="H165" s="35"/>
      <c r="I165" s="172"/>
      <c r="J165" s="35"/>
      <c r="K165" s="35"/>
      <c r="L165" s="38"/>
      <c r="M165" s="173"/>
      <c r="N165" s="17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122</v>
      </c>
      <c r="AU165" s="16" t="s">
        <v>89</v>
      </c>
    </row>
    <row r="166" spans="1:65" s="10" customFormat="1" ht="20.399999999999999">
      <c r="B166" s="178"/>
      <c r="C166" s="179"/>
      <c r="D166" s="175" t="s">
        <v>140</v>
      </c>
      <c r="E166" s="180" t="s">
        <v>1</v>
      </c>
      <c r="F166" s="181" t="s">
        <v>295</v>
      </c>
      <c r="G166" s="179"/>
      <c r="H166" s="182">
        <v>3.0590000000000002</v>
      </c>
      <c r="I166" s="183"/>
      <c r="J166" s="179"/>
      <c r="K166" s="179"/>
      <c r="L166" s="184"/>
      <c r="M166" s="185"/>
      <c r="N166" s="186"/>
      <c r="O166" s="186"/>
      <c r="P166" s="186"/>
      <c r="Q166" s="186"/>
      <c r="R166" s="186"/>
      <c r="S166" s="186"/>
      <c r="T166" s="187"/>
      <c r="AT166" s="188" t="s">
        <v>140</v>
      </c>
      <c r="AU166" s="188" t="s">
        <v>89</v>
      </c>
      <c r="AV166" s="10" t="s">
        <v>89</v>
      </c>
      <c r="AW166" s="10" t="s">
        <v>36</v>
      </c>
      <c r="AX166" s="10" t="s">
        <v>79</v>
      </c>
      <c r="AY166" s="188" t="s">
        <v>120</v>
      </c>
    </row>
    <row r="167" spans="1:65" s="10" customFormat="1" ht="10.199999999999999">
      <c r="B167" s="178"/>
      <c r="C167" s="179"/>
      <c r="D167" s="175" t="s">
        <v>140</v>
      </c>
      <c r="E167" s="180" t="s">
        <v>1</v>
      </c>
      <c r="F167" s="181" t="s">
        <v>296</v>
      </c>
      <c r="G167" s="179"/>
      <c r="H167" s="182">
        <v>0.64400000000000002</v>
      </c>
      <c r="I167" s="183"/>
      <c r="J167" s="179"/>
      <c r="K167" s="179"/>
      <c r="L167" s="184"/>
      <c r="M167" s="185"/>
      <c r="N167" s="186"/>
      <c r="O167" s="186"/>
      <c r="P167" s="186"/>
      <c r="Q167" s="186"/>
      <c r="R167" s="186"/>
      <c r="S167" s="186"/>
      <c r="T167" s="187"/>
      <c r="AT167" s="188" t="s">
        <v>140</v>
      </c>
      <c r="AU167" s="188" t="s">
        <v>89</v>
      </c>
      <c r="AV167" s="10" t="s">
        <v>89</v>
      </c>
      <c r="AW167" s="10" t="s">
        <v>36</v>
      </c>
      <c r="AX167" s="10" t="s">
        <v>79</v>
      </c>
      <c r="AY167" s="188" t="s">
        <v>120</v>
      </c>
    </row>
    <row r="168" spans="1:65" s="10" customFormat="1" ht="20.399999999999999">
      <c r="B168" s="178"/>
      <c r="C168" s="179"/>
      <c r="D168" s="175" t="s">
        <v>140</v>
      </c>
      <c r="E168" s="180" t="s">
        <v>1</v>
      </c>
      <c r="F168" s="181" t="s">
        <v>297</v>
      </c>
      <c r="G168" s="179"/>
      <c r="H168" s="182">
        <v>3.0590000000000002</v>
      </c>
      <c r="I168" s="183"/>
      <c r="J168" s="179"/>
      <c r="K168" s="179"/>
      <c r="L168" s="184"/>
      <c r="M168" s="185"/>
      <c r="N168" s="186"/>
      <c r="O168" s="186"/>
      <c r="P168" s="186"/>
      <c r="Q168" s="186"/>
      <c r="R168" s="186"/>
      <c r="S168" s="186"/>
      <c r="T168" s="187"/>
      <c r="AT168" s="188" t="s">
        <v>140</v>
      </c>
      <c r="AU168" s="188" t="s">
        <v>89</v>
      </c>
      <c r="AV168" s="10" t="s">
        <v>89</v>
      </c>
      <c r="AW168" s="10" t="s">
        <v>36</v>
      </c>
      <c r="AX168" s="10" t="s">
        <v>79</v>
      </c>
      <c r="AY168" s="188" t="s">
        <v>120</v>
      </c>
    </row>
    <row r="169" spans="1:65" s="14" customFormat="1" ht="10.199999999999999">
      <c r="B169" s="221"/>
      <c r="C169" s="222"/>
      <c r="D169" s="175" t="s">
        <v>140</v>
      </c>
      <c r="E169" s="223" t="s">
        <v>1</v>
      </c>
      <c r="F169" s="224" t="s">
        <v>251</v>
      </c>
      <c r="G169" s="222"/>
      <c r="H169" s="225">
        <v>6.7619999999999996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140</v>
      </c>
      <c r="AU169" s="231" t="s">
        <v>89</v>
      </c>
      <c r="AV169" s="14" t="s">
        <v>141</v>
      </c>
      <c r="AW169" s="14" t="s">
        <v>36</v>
      </c>
      <c r="AX169" s="14" t="s">
        <v>87</v>
      </c>
      <c r="AY169" s="231" t="s">
        <v>120</v>
      </c>
    </row>
    <row r="170" spans="1:65" s="2" customFormat="1" ht="37.799999999999997" customHeight="1">
      <c r="A170" s="33"/>
      <c r="B170" s="34"/>
      <c r="C170" s="157" t="s">
        <v>179</v>
      </c>
      <c r="D170" s="157" t="s">
        <v>114</v>
      </c>
      <c r="E170" s="158" t="s">
        <v>298</v>
      </c>
      <c r="F170" s="159" t="s">
        <v>299</v>
      </c>
      <c r="G170" s="160" t="s">
        <v>238</v>
      </c>
      <c r="H170" s="161">
        <v>323.84399999999999</v>
      </c>
      <c r="I170" s="162"/>
      <c r="J170" s="163">
        <f>ROUND(I170*H170,2)</f>
        <v>0</v>
      </c>
      <c r="K170" s="159" t="s">
        <v>239</v>
      </c>
      <c r="L170" s="38"/>
      <c r="M170" s="164" t="s">
        <v>1</v>
      </c>
      <c r="N170" s="165" t="s">
        <v>44</v>
      </c>
      <c r="O170" s="70"/>
      <c r="P170" s="166">
        <f>O170*H170</f>
        <v>0</v>
      </c>
      <c r="Q170" s="166">
        <v>0</v>
      </c>
      <c r="R170" s="166">
        <f>Q170*H170</f>
        <v>0</v>
      </c>
      <c r="S170" s="166">
        <v>0</v>
      </c>
      <c r="T170" s="16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8" t="s">
        <v>141</v>
      </c>
      <c r="AT170" s="168" t="s">
        <v>114</v>
      </c>
      <c r="AU170" s="168" t="s">
        <v>89</v>
      </c>
      <c r="AY170" s="16" t="s">
        <v>120</v>
      </c>
      <c r="BE170" s="169">
        <f>IF(N170="základní",J170,0)</f>
        <v>0</v>
      </c>
      <c r="BF170" s="169">
        <f>IF(N170="snížená",J170,0)</f>
        <v>0</v>
      </c>
      <c r="BG170" s="169">
        <f>IF(N170="zákl. přenesená",J170,0)</f>
        <v>0</v>
      </c>
      <c r="BH170" s="169">
        <f>IF(N170="sníž. přenesená",J170,0)</f>
        <v>0</v>
      </c>
      <c r="BI170" s="169">
        <f>IF(N170="nulová",J170,0)</f>
        <v>0</v>
      </c>
      <c r="BJ170" s="16" t="s">
        <v>87</v>
      </c>
      <c r="BK170" s="169">
        <f>ROUND(I170*H170,2)</f>
        <v>0</v>
      </c>
      <c r="BL170" s="16" t="s">
        <v>141</v>
      </c>
      <c r="BM170" s="168" t="s">
        <v>300</v>
      </c>
    </row>
    <row r="171" spans="1:65" s="2" customFormat="1" ht="38.4">
      <c r="A171" s="33"/>
      <c r="B171" s="34"/>
      <c r="C171" s="35"/>
      <c r="D171" s="175" t="s">
        <v>129</v>
      </c>
      <c r="E171" s="35"/>
      <c r="F171" s="177" t="s">
        <v>301</v>
      </c>
      <c r="G171" s="35"/>
      <c r="H171" s="35"/>
      <c r="I171" s="172"/>
      <c r="J171" s="35"/>
      <c r="K171" s="35"/>
      <c r="L171" s="38"/>
      <c r="M171" s="173"/>
      <c r="N171" s="17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129</v>
      </c>
      <c r="AU171" s="16" t="s">
        <v>89</v>
      </c>
    </row>
    <row r="172" spans="1:65" s="2" customFormat="1" ht="10.199999999999999">
      <c r="A172" s="33"/>
      <c r="B172" s="34"/>
      <c r="C172" s="35"/>
      <c r="D172" s="170" t="s">
        <v>122</v>
      </c>
      <c r="E172" s="35"/>
      <c r="F172" s="171" t="s">
        <v>302</v>
      </c>
      <c r="G172" s="35"/>
      <c r="H172" s="35"/>
      <c r="I172" s="172"/>
      <c r="J172" s="35"/>
      <c r="K172" s="35"/>
      <c r="L172" s="38"/>
      <c r="M172" s="173"/>
      <c r="N172" s="17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122</v>
      </c>
      <c r="AU172" s="16" t="s">
        <v>89</v>
      </c>
    </row>
    <row r="173" spans="1:65" s="10" customFormat="1" ht="10.199999999999999">
      <c r="B173" s="178"/>
      <c r="C173" s="179"/>
      <c r="D173" s="175" t="s">
        <v>140</v>
      </c>
      <c r="E173" s="180" t="s">
        <v>1</v>
      </c>
      <c r="F173" s="181" t="s">
        <v>303</v>
      </c>
      <c r="G173" s="179"/>
      <c r="H173" s="182">
        <v>55.68</v>
      </c>
      <c r="I173" s="183"/>
      <c r="J173" s="179"/>
      <c r="K173" s="179"/>
      <c r="L173" s="184"/>
      <c r="M173" s="185"/>
      <c r="N173" s="186"/>
      <c r="O173" s="186"/>
      <c r="P173" s="186"/>
      <c r="Q173" s="186"/>
      <c r="R173" s="186"/>
      <c r="S173" s="186"/>
      <c r="T173" s="187"/>
      <c r="AT173" s="188" t="s">
        <v>140</v>
      </c>
      <c r="AU173" s="188" t="s">
        <v>89</v>
      </c>
      <c r="AV173" s="10" t="s">
        <v>89</v>
      </c>
      <c r="AW173" s="10" t="s">
        <v>36</v>
      </c>
      <c r="AX173" s="10" t="s">
        <v>79</v>
      </c>
      <c r="AY173" s="188" t="s">
        <v>120</v>
      </c>
    </row>
    <row r="174" spans="1:65" s="10" customFormat="1" ht="10.199999999999999">
      <c r="B174" s="178"/>
      <c r="C174" s="179"/>
      <c r="D174" s="175" t="s">
        <v>140</v>
      </c>
      <c r="E174" s="180" t="s">
        <v>1</v>
      </c>
      <c r="F174" s="181" t="s">
        <v>304</v>
      </c>
      <c r="G174" s="179"/>
      <c r="H174" s="182">
        <v>2.1019999999999999</v>
      </c>
      <c r="I174" s="183"/>
      <c r="J174" s="179"/>
      <c r="K174" s="179"/>
      <c r="L174" s="184"/>
      <c r="M174" s="185"/>
      <c r="N174" s="186"/>
      <c r="O174" s="186"/>
      <c r="P174" s="186"/>
      <c r="Q174" s="186"/>
      <c r="R174" s="186"/>
      <c r="S174" s="186"/>
      <c r="T174" s="187"/>
      <c r="AT174" s="188" t="s">
        <v>140</v>
      </c>
      <c r="AU174" s="188" t="s">
        <v>89</v>
      </c>
      <c r="AV174" s="10" t="s">
        <v>89</v>
      </c>
      <c r="AW174" s="10" t="s">
        <v>36</v>
      </c>
      <c r="AX174" s="10" t="s">
        <v>79</v>
      </c>
      <c r="AY174" s="188" t="s">
        <v>120</v>
      </c>
    </row>
    <row r="175" spans="1:65" s="10" customFormat="1" ht="10.199999999999999">
      <c r="B175" s="178"/>
      <c r="C175" s="179"/>
      <c r="D175" s="175" t="s">
        <v>140</v>
      </c>
      <c r="E175" s="180" t="s">
        <v>1</v>
      </c>
      <c r="F175" s="181" t="s">
        <v>305</v>
      </c>
      <c r="G175" s="179"/>
      <c r="H175" s="182">
        <v>7.851</v>
      </c>
      <c r="I175" s="183"/>
      <c r="J175" s="179"/>
      <c r="K175" s="179"/>
      <c r="L175" s="184"/>
      <c r="M175" s="185"/>
      <c r="N175" s="186"/>
      <c r="O175" s="186"/>
      <c r="P175" s="186"/>
      <c r="Q175" s="186"/>
      <c r="R175" s="186"/>
      <c r="S175" s="186"/>
      <c r="T175" s="187"/>
      <c r="AT175" s="188" t="s">
        <v>140</v>
      </c>
      <c r="AU175" s="188" t="s">
        <v>89</v>
      </c>
      <c r="AV175" s="10" t="s">
        <v>89</v>
      </c>
      <c r="AW175" s="10" t="s">
        <v>36</v>
      </c>
      <c r="AX175" s="10" t="s">
        <v>79</v>
      </c>
      <c r="AY175" s="188" t="s">
        <v>120</v>
      </c>
    </row>
    <row r="176" spans="1:65" s="10" customFormat="1" ht="10.199999999999999">
      <c r="B176" s="178"/>
      <c r="C176" s="179"/>
      <c r="D176" s="175" t="s">
        <v>140</v>
      </c>
      <c r="E176" s="180" t="s">
        <v>1</v>
      </c>
      <c r="F176" s="181" t="s">
        <v>243</v>
      </c>
      <c r="G176" s="179"/>
      <c r="H176" s="182">
        <v>56.895000000000003</v>
      </c>
      <c r="I176" s="183"/>
      <c r="J176" s="179"/>
      <c r="K176" s="179"/>
      <c r="L176" s="184"/>
      <c r="M176" s="185"/>
      <c r="N176" s="186"/>
      <c r="O176" s="186"/>
      <c r="P176" s="186"/>
      <c r="Q176" s="186"/>
      <c r="R176" s="186"/>
      <c r="S176" s="186"/>
      <c r="T176" s="187"/>
      <c r="AT176" s="188" t="s">
        <v>140</v>
      </c>
      <c r="AU176" s="188" t="s">
        <v>89</v>
      </c>
      <c r="AV176" s="10" t="s">
        <v>89</v>
      </c>
      <c r="AW176" s="10" t="s">
        <v>36</v>
      </c>
      <c r="AX176" s="10" t="s">
        <v>79</v>
      </c>
      <c r="AY176" s="188" t="s">
        <v>120</v>
      </c>
    </row>
    <row r="177" spans="1:65" s="10" customFormat="1" ht="10.199999999999999">
      <c r="B177" s="178"/>
      <c r="C177" s="179"/>
      <c r="D177" s="175" t="s">
        <v>140</v>
      </c>
      <c r="E177" s="180" t="s">
        <v>1</v>
      </c>
      <c r="F177" s="181" t="s">
        <v>306</v>
      </c>
      <c r="G177" s="179"/>
      <c r="H177" s="182">
        <v>29.6</v>
      </c>
      <c r="I177" s="183"/>
      <c r="J177" s="179"/>
      <c r="K177" s="179"/>
      <c r="L177" s="184"/>
      <c r="M177" s="185"/>
      <c r="N177" s="186"/>
      <c r="O177" s="186"/>
      <c r="P177" s="186"/>
      <c r="Q177" s="186"/>
      <c r="R177" s="186"/>
      <c r="S177" s="186"/>
      <c r="T177" s="187"/>
      <c r="AT177" s="188" t="s">
        <v>140</v>
      </c>
      <c r="AU177" s="188" t="s">
        <v>89</v>
      </c>
      <c r="AV177" s="10" t="s">
        <v>89</v>
      </c>
      <c r="AW177" s="10" t="s">
        <v>36</v>
      </c>
      <c r="AX177" s="10" t="s">
        <v>79</v>
      </c>
      <c r="AY177" s="188" t="s">
        <v>120</v>
      </c>
    </row>
    <row r="178" spans="1:65" s="10" customFormat="1" ht="10.199999999999999">
      <c r="B178" s="178"/>
      <c r="C178" s="179"/>
      <c r="D178" s="175" t="s">
        <v>140</v>
      </c>
      <c r="E178" s="180" t="s">
        <v>1</v>
      </c>
      <c r="F178" s="181" t="s">
        <v>307</v>
      </c>
      <c r="G178" s="179"/>
      <c r="H178" s="182">
        <v>29.6</v>
      </c>
      <c r="I178" s="183"/>
      <c r="J178" s="179"/>
      <c r="K178" s="179"/>
      <c r="L178" s="184"/>
      <c r="M178" s="185"/>
      <c r="N178" s="186"/>
      <c r="O178" s="186"/>
      <c r="P178" s="186"/>
      <c r="Q178" s="186"/>
      <c r="R178" s="186"/>
      <c r="S178" s="186"/>
      <c r="T178" s="187"/>
      <c r="AT178" s="188" t="s">
        <v>140</v>
      </c>
      <c r="AU178" s="188" t="s">
        <v>89</v>
      </c>
      <c r="AV178" s="10" t="s">
        <v>89</v>
      </c>
      <c r="AW178" s="10" t="s">
        <v>36</v>
      </c>
      <c r="AX178" s="10" t="s">
        <v>79</v>
      </c>
      <c r="AY178" s="188" t="s">
        <v>120</v>
      </c>
    </row>
    <row r="179" spans="1:65" s="10" customFormat="1" ht="10.199999999999999">
      <c r="B179" s="178"/>
      <c r="C179" s="179"/>
      <c r="D179" s="175" t="s">
        <v>140</v>
      </c>
      <c r="E179" s="180" t="s">
        <v>1</v>
      </c>
      <c r="F179" s="181" t="s">
        <v>284</v>
      </c>
      <c r="G179" s="179"/>
      <c r="H179" s="182">
        <v>52.8</v>
      </c>
      <c r="I179" s="183"/>
      <c r="J179" s="179"/>
      <c r="K179" s="179"/>
      <c r="L179" s="184"/>
      <c r="M179" s="185"/>
      <c r="N179" s="186"/>
      <c r="O179" s="186"/>
      <c r="P179" s="186"/>
      <c r="Q179" s="186"/>
      <c r="R179" s="186"/>
      <c r="S179" s="186"/>
      <c r="T179" s="187"/>
      <c r="AT179" s="188" t="s">
        <v>140</v>
      </c>
      <c r="AU179" s="188" t="s">
        <v>89</v>
      </c>
      <c r="AV179" s="10" t="s">
        <v>89</v>
      </c>
      <c r="AW179" s="10" t="s">
        <v>36</v>
      </c>
      <c r="AX179" s="10" t="s">
        <v>79</v>
      </c>
      <c r="AY179" s="188" t="s">
        <v>120</v>
      </c>
    </row>
    <row r="180" spans="1:65" s="10" customFormat="1" ht="10.199999999999999">
      <c r="B180" s="178"/>
      <c r="C180" s="179"/>
      <c r="D180" s="175" t="s">
        <v>140</v>
      </c>
      <c r="E180" s="180" t="s">
        <v>1</v>
      </c>
      <c r="F180" s="181" t="s">
        <v>284</v>
      </c>
      <c r="G180" s="179"/>
      <c r="H180" s="182">
        <v>52.8</v>
      </c>
      <c r="I180" s="183"/>
      <c r="J180" s="179"/>
      <c r="K180" s="179"/>
      <c r="L180" s="184"/>
      <c r="M180" s="185"/>
      <c r="N180" s="186"/>
      <c r="O180" s="186"/>
      <c r="P180" s="186"/>
      <c r="Q180" s="186"/>
      <c r="R180" s="186"/>
      <c r="S180" s="186"/>
      <c r="T180" s="187"/>
      <c r="AT180" s="188" t="s">
        <v>140</v>
      </c>
      <c r="AU180" s="188" t="s">
        <v>89</v>
      </c>
      <c r="AV180" s="10" t="s">
        <v>89</v>
      </c>
      <c r="AW180" s="10" t="s">
        <v>36</v>
      </c>
      <c r="AX180" s="10" t="s">
        <v>79</v>
      </c>
      <c r="AY180" s="188" t="s">
        <v>120</v>
      </c>
    </row>
    <row r="181" spans="1:65" s="10" customFormat="1" ht="10.199999999999999">
      <c r="B181" s="178"/>
      <c r="C181" s="179"/>
      <c r="D181" s="175" t="s">
        <v>140</v>
      </c>
      <c r="E181" s="180" t="s">
        <v>1</v>
      </c>
      <c r="F181" s="181" t="s">
        <v>308</v>
      </c>
      <c r="G181" s="179"/>
      <c r="H181" s="182">
        <v>34.5</v>
      </c>
      <c r="I181" s="183"/>
      <c r="J181" s="179"/>
      <c r="K181" s="179"/>
      <c r="L181" s="184"/>
      <c r="M181" s="185"/>
      <c r="N181" s="186"/>
      <c r="O181" s="186"/>
      <c r="P181" s="186"/>
      <c r="Q181" s="186"/>
      <c r="R181" s="186"/>
      <c r="S181" s="186"/>
      <c r="T181" s="187"/>
      <c r="AT181" s="188" t="s">
        <v>140</v>
      </c>
      <c r="AU181" s="188" t="s">
        <v>89</v>
      </c>
      <c r="AV181" s="10" t="s">
        <v>89</v>
      </c>
      <c r="AW181" s="10" t="s">
        <v>36</v>
      </c>
      <c r="AX181" s="10" t="s">
        <v>79</v>
      </c>
      <c r="AY181" s="188" t="s">
        <v>120</v>
      </c>
    </row>
    <row r="182" spans="1:65" s="10" customFormat="1" ht="10.199999999999999">
      <c r="B182" s="178"/>
      <c r="C182" s="179"/>
      <c r="D182" s="175" t="s">
        <v>140</v>
      </c>
      <c r="E182" s="180" t="s">
        <v>1</v>
      </c>
      <c r="F182" s="181" t="s">
        <v>309</v>
      </c>
      <c r="G182" s="179"/>
      <c r="H182" s="182">
        <v>2.016</v>
      </c>
      <c r="I182" s="183"/>
      <c r="J182" s="179"/>
      <c r="K182" s="179"/>
      <c r="L182" s="184"/>
      <c r="M182" s="185"/>
      <c r="N182" s="186"/>
      <c r="O182" s="186"/>
      <c r="P182" s="186"/>
      <c r="Q182" s="186"/>
      <c r="R182" s="186"/>
      <c r="S182" s="186"/>
      <c r="T182" s="187"/>
      <c r="AT182" s="188" t="s">
        <v>140</v>
      </c>
      <c r="AU182" s="188" t="s">
        <v>89</v>
      </c>
      <c r="AV182" s="10" t="s">
        <v>89</v>
      </c>
      <c r="AW182" s="10" t="s">
        <v>36</v>
      </c>
      <c r="AX182" s="10" t="s">
        <v>79</v>
      </c>
      <c r="AY182" s="188" t="s">
        <v>120</v>
      </c>
    </row>
    <row r="183" spans="1:65" s="14" customFormat="1" ht="10.199999999999999">
      <c r="B183" s="221"/>
      <c r="C183" s="222"/>
      <c r="D183" s="175" t="s">
        <v>140</v>
      </c>
      <c r="E183" s="223" t="s">
        <v>1</v>
      </c>
      <c r="F183" s="224" t="s">
        <v>251</v>
      </c>
      <c r="G183" s="222"/>
      <c r="H183" s="225">
        <v>323.84399999999999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140</v>
      </c>
      <c r="AU183" s="231" t="s">
        <v>89</v>
      </c>
      <c r="AV183" s="14" t="s">
        <v>141</v>
      </c>
      <c r="AW183" s="14" t="s">
        <v>36</v>
      </c>
      <c r="AX183" s="14" t="s">
        <v>87</v>
      </c>
      <c r="AY183" s="231" t="s">
        <v>120</v>
      </c>
    </row>
    <row r="184" spans="1:65" s="2" customFormat="1" ht="24.15" customHeight="1">
      <c r="A184" s="33"/>
      <c r="B184" s="34"/>
      <c r="C184" s="157" t="s">
        <v>185</v>
      </c>
      <c r="D184" s="157" t="s">
        <v>114</v>
      </c>
      <c r="E184" s="158" t="s">
        <v>310</v>
      </c>
      <c r="F184" s="159" t="s">
        <v>311</v>
      </c>
      <c r="G184" s="160" t="s">
        <v>238</v>
      </c>
      <c r="H184" s="161">
        <v>44</v>
      </c>
      <c r="I184" s="162"/>
      <c r="J184" s="163">
        <f>ROUND(I184*H184,2)</f>
        <v>0</v>
      </c>
      <c r="K184" s="159" t="s">
        <v>239</v>
      </c>
      <c r="L184" s="38"/>
      <c r="M184" s="164" t="s">
        <v>1</v>
      </c>
      <c r="N184" s="165" t="s">
        <v>44</v>
      </c>
      <c r="O184" s="70"/>
      <c r="P184" s="166">
        <f>O184*H184</f>
        <v>0</v>
      </c>
      <c r="Q184" s="166">
        <v>0</v>
      </c>
      <c r="R184" s="166">
        <f>Q184*H184</f>
        <v>0</v>
      </c>
      <c r="S184" s="166">
        <v>0</v>
      </c>
      <c r="T184" s="16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8" t="s">
        <v>141</v>
      </c>
      <c r="AT184" s="168" t="s">
        <v>114</v>
      </c>
      <c r="AU184" s="168" t="s">
        <v>89</v>
      </c>
      <c r="AY184" s="16" t="s">
        <v>120</v>
      </c>
      <c r="BE184" s="169">
        <f>IF(N184="základní",J184,0)</f>
        <v>0</v>
      </c>
      <c r="BF184" s="169">
        <f>IF(N184="snížená",J184,0)</f>
        <v>0</v>
      </c>
      <c r="BG184" s="169">
        <f>IF(N184="zákl. přenesená",J184,0)</f>
        <v>0</v>
      </c>
      <c r="BH184" s="169">
        <f>IF(N184="sníž. přenesená",J184,0)</f>
        <v>0</v>
      </c>
      <c r="BI184" s="169">
        <f>IF(N184="nulová",J184,0)</f>
        <v>0</v>
      </c>
      <c r="BJ184" s="16" t="s">
        <v>87</v>
      </c>
      <c r="BK184" s="169">
        <f>ROUND(I184*H184,2)</f>
        <v>0</v>
      </c>
      <c r="BL184" s="16" t="s">
        <v>141</v>
      </c>
      <c r="BM184" s="168" t="s">
        <v>312</v>
      </c>
    </row>
    <row r="185" spans="1:65" s="2" customFormat="1" ht="28.8">
      <c r="A185" s="33"/>
      <c r="B185" s="34"/>
      <c r="C185" s="35"/>
      <c r="D185" s="175" t="s">
        <v>129</v>
      </c>
      <c r="E185" s="35"/>
      <c r="F185" s="177" t="s">
        <v>313</v>
      </c>
      <c r="G185" s="35"/>
      <c r="H185" s="35"/>
      <c r="I185" s="172"/>
      <c r="J185" s="35"/>
      <c r="K185" s="35"/>
      <c r="L185" s="38"/>
      <c r="M185" s="173"/>
      <c r="N185" s="17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129</v>
      </c>
      <c r="AU185" s="16" t="s">
        <v>89</v>
      </c>
    </row>
    <row r="186" spans="1:65" s="2" customFormat="1" ht="10.199999999999999">
      <c r="A186" s="33"/>
      <c r="B186" s="34"/>
      <c r="C186" s="35"/>
      <c r="D186" s="170" t="s">
        <v>122</v>
      </c>
      <c r="E186" s="35"/>
      <c r="F186" s="171" t="s">
        <v>314</v>
      </c>
      <c r="G186" s="35"/>
      <c r="H186" s="35"/>
      <c r="I186" s="172"/>
      <c r="J186" s="35"/>
      <c r="K186" s="35"/>
      <c r="L186" s="38"/>
      <c r="M186" s="173"/>
      <c r="N186" s="17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122</v>
      </c>
      <c r="AU186" s="16" t="s">
        <v>89</v>
      </c>
    </row>
    <row r="187" spans="1:65" s="10" customFormat="1" ht="10.199999999999999">
      <c r="B187" s="178"/>
      <c r="C187" s="179"/>
      <c r="D187" s="175" t="s">
        <v>140</v>
      </c>
      <c r="E187" s="180" t="s">
        <v>1</v>
      </c>
      <c r="F187" s="181" t="s">
        <v>315</v>
      </c>
      <c r="G187" s="179"/>
      <c r="H187" s="182">
        <v>34.5</v>
      </c>
      <c r="I187" s="183"/>
      <c r="J187" s="179"/>
      <c r="K187" s="179"/>
      <c r="L187" s="184"/>
      <c r="M187" s="185"/>
      <c r="N187" s="186"/>
      <c r="O187" s="186"/>
      <c r="P187" s="186"/>
      <c r="Q187" s="186"/>
      <c r="R187" s="186"/>
      <c r="S187" s="186"/>
      <c r="T187" s="187"/>
      <c r="AT187" s="188" t="s">
        <v>140</v>
      </c>
      <c r="AU187" s="188" t="s">
        <v>89</v>
      </c>
      <c r="AV187" s="10" t="s">
        <v>89</v>
      </c>
      <c r="AW187" s="10" t="s">
        <v>36</v>
      </c>
      <c r="AX187" s="10" t="s">
        <v>79</v>
      </c>
      <c r="AY187" s="188" t="s">
        <v>120</v>
      </c>
    </row>
    <row r="188" spans="1:65" s="10" customFormat="1" ht="10.199999999999999">
      <c r="B188" s="178"/>
      <c r="C188" s="179"/>
      <c r="D188" s="175" t="s">
        <v>140</v>
      </c>
      <c r="E188" s="180" t="s">
        <v>1</v>
      </c>
      <c r="F188" s="181" t="s">
        <v>316</v>
      </c>
      <c r="G188" s="179"/>
      <c r="H188" s="182">
        <v>9.5</v>
      </c>
      <c r="I188" s="183"/>
      <c r="J188" s="179"/>
      <c r="K188" s="179"/>
      <c r="L188" s="184"/>
      <c r="M188" s="185"/>
      <c r="N188" s="186"/>
      <c r="O188" s="186"/>
      <c r="P188" s="186"/>
      <c r="Q188" s="186"/>
      <c r="R188" s="186"/>
      <c r="S188" s="186"/>
      <c r="T188" s="187"/>
      <c r="AT188" s="188" t="s">
        <v>140</v>
      </c>
      <c r="AU188" s="188" t="s">
        <v>89</v>
      </c>
      <c r="AV188" s="10" t="s">
        <v>89</v>
      </c>
      <c r="AW188" s="10" t="s">
        <v>36</v>
      </c>
      <c r="AX188" s="10" t="s">
        <v>79</v>
      </c>
      <c r="AY188" s="188" t="s">
        <v>120</v>
      </c>
    </row>
    <row r="189" spans="1:65" s="14" customFormat="1" ht="10.199999999999999">
      <c r="B189" s="221"/>
      <c r="C189" s="222"/>
      <c r="D189" s="175" t="s">
        <v>140</v>
      </c>
      <c r="E189" s="223" t="s">
        <v>1</v>
      </c>
      <c r="F189" s="224" t="s">
        <v>251</v>
      </c>
      <c r="G189" s="222"/>
      <c r="H189" s="225">
        <v>44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140</v>
      </c>
      <c r="AU189" s="231" t="s">
        <v>89</v>
      </c>
      <c r="AV189" s="14" t="s">
        <v>141</v>
      </c>
      <c r="AW189" s="14" t="s">
        <v>36</v>
      </c>
      <c r="AX189" s="14" t="s">
        <v>87</v>
      </c>
      <c r="AY189" s="231" t="s">
        <v>120</v>
      </c>
    </row>
    <row r="190" spans="1:65" s="2" customFormat="1" ht="24.15" customHeight="1">
      <c r="A190" s="33"/>
      <c r="B190" s="34"/>
      <c r="C190" s="157" t="s">
        <v>8</v>
      </c>
      <c r="D190" s="157" t="s">
        <v>114</v>
      </c>
      <c r="E190" s="158" t="s">
        <v>317</v>
      </c>
      <c r="F190" s="159" t="s">
        <v>318</v>
      </c>
      <c r="G190" s="160" t="s">
        <v>274</v>
      </c>
      <c r="H190" s="161">
        <v>148</v>
      </c>
      <c r="I190" s="162"/>
      <c r="J190" s="163">
        <f>ROUND(I190*H190,2)</f>
        <v>0</v>
      </c>
      <c r="K190" s="159" t="s">
        <v>239</v>
      </c>
      <c r="L190" s="38"/>
      <c r="M190" s="164" t="s">
        <v>1</v>
      </c>
      <c r="N190" s="165" t="s">
        <v>44</v>
      </c>
      <c r="O190" s="70"/>
      <c r="P190" s="166">
        <f>O190*H190</f>
        <v>0</v>
      </c>
      <c r="Q190" s="166">
        <v>0</v>
      </c>
      <c r="R190" s="166">
        <f>Q190*H190</f>
        <v>0</v>
      </c>
      <c r="S190" s="166">
        <v>0</v>
      </c>
      <c r="T190" s="16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8" t="s">
        <v>141</v>
      </c>
      <c r="AT190" s="168" t="s">
        <v>114</v>
      </c>
      <c r="AU190" s="168" t="s">
        <v>89</v>
      </c>
      <c r="AY190" s="16" t="s">
        <v>120</v>
      </c>
      <c r="BE190" s="169">
        <f>IF(N190="základní",J190,0)</f>
        <v>0</v>
      </c>
      <c r="BF190" s="169">
        <f>IF(N190="snížená",J190,0)</f>
        <v>0</v>
      </c>
      <c r="BG190" s="169">
        <f>IF(N190="zákl. přenesená",J190,0)</f>
        <v>0</v>
      </c>
      <c r="BH190" s="169">
        <f>IF(N190="sníž. přenesená",J190,0)</f>
        <v>0</v>
      </c>
      <c r="BI190" s="169">
        <f>IF(N190="nulová",J190,0)</f>
        <v>0</v>
      </c>
      <c r="BJ190" s="16" t="s">
        <v>87</v>
      </c>
      <c r="BK190" s="169">
        <f>ROUND(I190*H190,2)</f>
        <v>0</v>
      </c>
      <c r="BL190" s="16" t="s">
        <v>141</v>
      </c>
      <c r="BM190" s="168" t="s">
        <v>319</v>
      </c>
    </row>
    <row r="191" spans="1:65" s="2" customFormat="1" ht="28.8">
      <c r="A191" s="33"/>
      <c r="B191" s="34"/>
      <c r="C191" s="35"/>
      <c r="D191" s="175" t="s">
        <v>129</v>
      </c>
      <c r="E191" s="35"/>
      <c r="F191" s="177" t="s">
        <v>320</v>
      </c>
      <c r="G191" s="35"/>
      <c r="H191" s="35"/>
      <c r="I191" s="172"/>
      <c r="J191" s="35"/>
      <c r="K191" s="35"/>
      <c r="L191" s="38"/>
      <c r="M191" s="173"/>
      <c r="N191" s="17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129</v>
      </c>
      <c r="AU191" s="16" t="s">
        <v>89</v>
      </c>
    </row>
    <row r="192" spans="1:65" s="2" customFormat="1" ht="10.199999999999999">
      <c r="A192" s="33"/>
      <c r="B192" s="34"/>
      <c r="C192" s="35"/>
      <c r="D192" s="170" t="s">
        <v>122</v>
      </c>
      <c r="E192" s="35"/>
      <c r="F192" s="171" t="s">
        <v>321</v>
      </c>
      <c r="G192" s="35"/>
      <c r="H192" s="35"/>
      <c r="I192" s="172"/>
      <c r="J192" s="35"/>
      <c r="K192" s="35"/>
      <c r="L192" s="38"/>
      <c r="M192" s="173"/>
      <c r="N192" s="174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122</v>
      </c>
      <c r="AU192" s="16" t="s">
        <v>89</v>
      </c>
    </row>
    <row r="193" spans="1:65" s="10" customFormat="1" ht="10.199999999999999">
      <c r="B193" s="178"/>
      <c r="C193" s="179"/>
      <c r="D193" s="175" t="s">
        <v>140</v>
      </c>
      <c r="E193" s="180" t="s">
        <v>1</v>
      </c>
      <c r="F193" s="181" t="s">
        <v>278</v>
      </c>
      <c r="G193" s="179"/>
      <c r="H193" s="182">
        <v>148</v>
      </c>
      <c r="I193" s="183"/>
      <c r="J193" s="179"/>
      <c r="K193" s="179"/>
      <c r="L193" s="184"/>
      <c r="M193" s="185"/>
      <c r="N193" s="186"/>
      <c r="O193" s="186"/>
      <c r="P193" s="186"/>
      <c r="Q193" s="186"/>
      <c r="R193" s="186"/>
      <c r="S193" s="186"/>
      <c r="T193" s="187"/>
      <c r="AT193" s="188" t="s">
        <v>140</v>
      </c>
      <c r="AU193" s="188" t="s">
        <v>89</v>
      </c>
      <c r="AV193" s="10" t="s">
        <v>89</v>
      </c>
      <c r="AW193" s="10" t="s">
        <v>36</v>
      </c>
      <c r="AX193" s="10" t="s">
        <v>87</v>
      </c>
      <c r="AY193" s="188" t="s">
        <v>120</v>
      </c>
    </row>
    <row r="194" spans="1:65" s="2" customFormat="1" ht="24.15" customHeight="1">
      <c r="A194" s="33"/>
      <c r="B194" s="34"/>
      <c r="C194" s="157" t="s">
        <v>196</v>
      </c>
      <c r="D194" s="157" t="s">
        <v>114</v>
      </c>
      <c r="E194" s="158" t="s">
        <v>322</v>
      </c>
      <c r="F194" s="159" t="s">
        <v>323</v>
      </c>
      <c r="G194" s="160" t="s">
        <v>274</v>
      </c>
      <c r="H194" s="161">
        <v>148</v>
      </c>
      <c r="I194" s="162"/>
      <c r="J194" s="163">
        <f>ROUND(I194*H194,2)</f>
        <v>0</v>
      </c>
      <c r="K194" s="159" t="s">
        <v>239</v>
      </c>
      <c r="L194" s="38"/>
      <c r="M194" s="164" t="s">
        <v>1</v>
      </c>
      <c r="N194" s="165" t="s">
        <v>44</v>
      </c>
      <c r="O194" s="70"/>
      <c r="P194" s="166">
        <f>O194*H194</f>
        <v>0</v>
      </c>
      <c r="Q194" s="166">
        <v>0</v>
      </c>
      <c r="R194" s="166">
        <f>Q194*H194</f>
        <v>0</v>
      </c>
      <c r="S194" s="166">
        <v>0</v>
      </c>
      <c r="T194" s="16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8" t="s">
        <v>141</v>
      </c>
      <c r="AT194" s="168" t="s">
        <v>114</v>
      </c>
      <c r="AU194" s="168" t="s">
        <v>89</v>
      </c>
      <c r="AY194" s="16" t="s">
        <v>120</v>
      </c>
      <c r="BE194" s="169">
        <f>IF(N194="základní",J194,0)</f>
        <v>0</v>
      </c>
      <c r="BF194" s="169">
        <f>IF(N194="snížená",J194,0)</f>
        <v>0</v>
      </c>
      <c r="BG194" s="169">
        <f>IF(N194="zákl. přenesená",J194,0)</f>
        <v>0</v>
      </c>
      <c r="BH194" s="169">
        <f>IF(N194="sníž. přenesená",J194,0)</f>
        <v>0</v>
      </c>
      <c r="BI194" s="169">
        <f>IF(N194="nulová",J194,0)</f>
        <v>0</v>
      </c>
      <c r="BJ194" s="16" t="s">
        <v>87</v>
      </c>
      <c r="BK194" s="169">
        <f>ROUND(I194*H194,2)</f>
        <v>0</v>
      </c>
      <c r="BL194" s="16" t="s">
        <v>141</v>
      </c>
      <c r="BM194" s="168" t="s">
        <v>324</v>
      </c>
    </row>
    <row r="195" spans="1:65" s="2" customFormat="1" ht="28.8">
      <c r="A195" s="33"/>
      <c r="B195" s="34"/>
      <c r="C195" s="35"/>
      <c r="D195" s="175" t="s">
        <v>129</v>
      </c>
      <c r="E195" s="35"/>
      <c r="F195" s="177" t="s">
        <v>325</v>
      </c>
      <c r="G195" s="35"/>
      <c r="H195" s="35"/>
      <c r="I195" s="172"/>
      <c r="J195" s="35"/>
      <c r="K195" s="35"/>
      <c r="L195" s="38"/>
      <c r="M195" s="173"/>
      <c r="N195" s="17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129</v>
      </c>
      <c r="AU195" s="16" t="s">
        <v>89</v>
      </c>
    </row>
    <row r="196" spans="1:65" s="2" customFormat="1" ht="10.199999999999999">
      <c r="A196" s="33"/>
      <c r="B196" s="34"/>
      <c r="C196" s="35"/>
      <c r="D196" s="170" t="s">
        <v>122</v>
      </c>
      <c r="E196" s="35"/>
      <c r="F196" s="171" t="s">
        <v>326</v>
      </c>
      <c r="G196" s="35"/>
      <c r="H196" s="35"/>
      <c r="I196" s="172"/>
      <c r="J196" s="35"/>
      <c r="K196" s="35"/>
      <c r="L196" s="38"/>
      <c r="M196" s="173"/>
      <c r="N196" s="174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122</v>
      </c>
      <c r="AU196" s="16" t="s">
        <v>89</v>
      </c>
    </row>
    <row r="197" spans="1:65" s="2" customFormat="1" ht="16.5" customHeight="1">
      <c r="A197" s="33"/>
      <c r="B197" s="34"/>
      <c r="C197" s="232" t="s">
        <v>201</v>
      </c>
      <c r="D197" s="232" t="s">
        <v>327</v>
      </c>
      <c r="E197" s="233" t="s">
        <v>328</v>
      </c>
      <c r="F197" s="234" t="s">
        <v>329</v>
      </c>
      <c r="G197" s="235" t="s">
        <v>330</v>
      </c>
      <c r="H197" s="236">
        <v>3.7</v>
      </c>
      <c r="I197" s="237"/>
      <c r="J197" s="238">
        <f>ROUND(I197*H197,2)</f>
        <v>0</v>
      </c>
      <c r="K197" s="234" t="s">
        <v>239</v>
      </c>
      <c r="L197" s="239"/>
      <c r="M197" s="240" t="s">
        <v>1</v>
      </c>
      <c r="N197" s="241" t="s">
        <v>44</v>
      </c>
      <c r="O197" s="70"/>
      <c r="P197" s="166">
        <f>O197*H197</f>
        <v>0</v>
      </c>
      <c r="Q197" s="166">
        <v>1E-3</v>
      </c>
      <c r="R197" s="166">
        <f>Q197*H197</f>
        <v>3.7000000000000002E-3</v>
      </c>
      <c r="S197" s="166">
        <v>0</v>
      </c>
      <c r="T197" s="16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8" t="s">
        <v>167</v>
      </c>
      <c r="AT197" s="168" t="s">
        <v>327</v>
      </c>
      <c r="AU197" s="168" t="s">
        <v>89</v>
      </c>
      <c r="AY197" s="16" t="s">
        <v>120</v>
      </c>
      <c r="BE197" s="169">
        <f>IF(N197="základní",J197,0)</f>
        <v>0</v>
      </c>
      <c r="BF197" s="169">
        <f>IF(N197="snížená",J197,0)</f>
        <v>0</v>
      </c>
      <c r="BG197" s="169">
        <f>IF(N197="zákl. přenesená",J197,0)</f>
        <v>0</v>
      </c>
      <c r="BH197" s="169">
        <f>IF(N197="sníž. přenesená",J197,0)</f>
        <v>0</v>
      </c>
      <c r="BI197" s="169">
        <f>IF(N197="nulová",J197,0)</f>
        <v>0</v>
      </c>
      <c r="BJ197" s="16" t="s">
        <v>87</v>
      </c>
      <c r="BK197" s="169">
        <f>ROUND(I197*H197,2)</f>
        <v>0</v>
      </c>
      <c r="BL197" s="16" t="s">
        <v>141</v>
      </c>
      <c r="BM197" s="168" t="s">
        <v>331</v>
      </c>
    </row>
    <row r="198" spans="1:65" s="2" customFormat="1" ht="10.199999999999999">
      <c r="A198" s="33"/>
      <c r="B198" s="34"/>
      <c r="C198" s="35"/>
      <c r="D198" s="175" t="s">
        <v>129</v>
      </c>
      <c r="E198" s="35"/>
      <c r="F198" s="177" t="s">
        <v>329</v>
      </c>
      <c r="G198" s="35"/>
      <c r="H198" s="35"/>
      <c r="I198" s="172"/>
      <c r="J198" s="35"/>
      <c r="K198" s="35"/>
      <c r="L198" s="38"/>
      <c r="M198" s="173"/>
      <c r="N198" s="17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129</v>
      </c>
      <c r="AU198" s="16" t="s">
        <v>89</v>
      </c>
    </row>
    <row r="199" spans="1:65" s="10" customFormat="1" ht="10.199999999999999">
      <c r="B199" s="178"/>
      <c r="C199" s="179"/>
      <c r="D199" s="175" t="s">
        <v>140</v>
      </c>
      <c r="E199" s="180" t="s">
        <v>1</v>
      </c>
      <c r="F199" s="181" t="s">
        <v>332</v>
      </c>
      <c r="G199" s="179"/>
      <c r="H199" s="182">
        <v>3.7</v>
      </c>
      <c r="I199" s="183"/>
      <c r="J199" s="179"/>
      <c r="K199" s="179"/>
      <c r="L199" s="184"/>
      <c r="M199" s="185"/>
      <c r="N199" s="186"/>
      <c r="O199" s="186"/>
      <c r="P199" s="186"/>
      <c r="Q199" s="186"/>
      <c r="R199" s="186"/>
      <c r="S199" s="186"/>
      <c r="T199" s="187"/>
      <c r="AT199" s="188" t="s">
        <v>140</v>
      </c>
      <c r="AU199" s="188" t="s">
        <v>89</v>
      </c>
      <c r="AV199" s="10" t="s">
        <v>89</v>
      </c>
      <c r="AW199" s="10" t="s">
        <v>36</v>
      </c>
      <c r="AX199" s="10" t="s">
        <v>87</v>
      </c>
      <c r="AY199" s="188" t="s">
        <v>120</v>
      </c>
    </row>
    <row r="200" spans="1:65" s="2" customFormat="1" ht="24.15" customHeight="1">
      <c r="A200" s="33"/>
      <c r="B200" s="34"/>
      <c r="C200" s="157" t="s">
        <v>208</v>
      </c>
      <c r="D200" s="157" t="s">
        <v>114</v>
      </c>
      <c r="E200" s="158" t="s">
        <v>333</v>
      </c>
      <c r="F200" s="159" t="s">
        <v>334</v>
      </c>
      <c r="G200" s="160" t="s">
        <v>274</v>
      </c>
      <c r="H200" s="161">
        <v>215.82</v>
      </c>
      <c r="I200" s="162"/>
      <c r="J200" s="163">
        <f>ROUND(I200*H200,2)</f>
        <v>0</v>
      </c>
      <c r="K200" s="159" t="s">
        <v>239</v>
      </c>
      <c r="L200" s="38"/>
      <c r="M200" s="164" t="s">
        <v>1</v>
      </c>
      <c r="N200" s="165" t="s">
        <v>44</v>
      </c>
      <c r="O200" s="70"/>
      <c r="P200" s="166">
        <f>O200*H200</f>
        <v>0</v>
      </c>
      <c r="Q200" s="166">
        <v>0</v>
      </c>
      <c r="R200" s="166">
        <f>Q200*H200</f>
        <v>0</v>
      </c>
      <c r="S200" s="166">
        <v>0</v>
      </c>
      <c r="T200" s="16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8" t="s">
        <v>141</v>
      </c>
      <c r="AT200" s="168" t="s">
        <v>114</v>
      </c>
      <c r="AU200" s="168" t="s">
        <v>89</v>
      </c>
      <c r="AY200" s="16" t="s">
        <v>120</v>
      </c>
      <c r="BE200" s="169">
        <f>IF(N200="základní",J200,0)</f>
        <v>0</v>
      </c>
      <c r="BF200" s="169">
        <f>IF(N200="snížená",J200,0)</f>
        <v>0</v>
      </c>
      <c r="BG200" s="169">
        <f>IF(N200="zákl. přenesená",J200,0)</f>
        <v>0</v>
      </c>
      <c r="BH200" s="169">
        <f>IF(N200="sníž. přenesená",J200,0)</f>
        <v>0</v>
      </c>
      <c r="BI200" s="169">
        <f>IF(N200="nulová",J200,0)</f>
        <v>0</v>
      </c>
      <c r="BJ200" s="16" t="s">
        <v>87</v>
      </c>
      <c r="BK200" s="169">
        <f>ROUND(I200*H200,2)</f>
        <v>0</v>
      </c>
      <c r="BL200" s="16" t="s">
        <v>141</v>
      </c>
      <c r="BM200" s="168" t="s">
        <v>335</v>
      </c>
    </row>
    <row r="201" spans="1:65" s="2" customFormat="1" ht="28.8">
      <c r="A201" s="33"/>
      <c r="B201" s="34"/>
      <c r="C201" s="35"/>
      <c r="D201" s="175" t="s">
        <v>129</v>
      </c>
      <c r="E201" s="35"/>
      <c r="F201" s="177" t="s">
        <v>336</v>
      </c>
      <c r="G201" s="35"/>
      <c r="H201" s="35"/>
      <c r="I201" s="172"/>
      <c r="J201" s="35"/>
      <c r="K201" s="35"/>
      <c r="L201" s="38"/>
      <c r="M201" s="173"/>
      <c r="N201" s="17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129</v>
      </c>
      <c r="AU201" s="16" t="s">
        <v>89</v>
      </c>
    </row>
    <row r="202" spans="1:65" s="2" customFormat="1" ht="10.199999999999999">
      <c r="A202" s="33"/>
      <c r="B202" s="34"/>
      <c r="C202" s="35"/>
      <c r="D202" s="170" t="s">
        <v>122</v>
      </c>
      <c r="E202" s="35"/>
      <c r="F202" s="171" t="s">
        <v>337</v>
      </c>
      <c r="G202" s="35"/>
      <c r="H202" s="35"/>
      <c r="I202" s="172"/>
      <c r="J202" s="35"/>
      <c r="K202" s="35"/>
      <c r="L202" s="38"/>
      <c r="M202" s="173"/>
      <c r="N202" s="174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122</v>
      </c>
      <c r="AU202" s="16" t="s">
        <v>89</v>
      </c>
    </row>
    <row r="203" spans="1:65" s="10" customFormat="1" ht="10.199999999999999">
      <c r="B203" s="178"/>
      <c r="C203" s="179"/>
      <c r="D203" s="175" t="s">
        <v>140</v>
      </c>
      <c r="E203" s="180" t="s">
        <v>1</v>
      </c>
      <c r="F203" s="181" t="s">
        <v>338</v>
      </c>
      <c r="G203" s="179"/>
      <c r="H203" s="182">
        <v>26.17</v>
      </c>
      <c r="I203" s="183"/>
      <c r="J203" s="179"/>
      <c r="K203" s="179"/>
      <c r="L203" s="184"/>
      <c r="M203" s="185"/>
      <c r="N203" s="186"/>
      <c r="O203" s="186"/>
      <c r="P203" s="186"/>
      <c r="Q203" s="186"/>
      <c r="R203" s="186"/>
      <c r="S203" s="186"/>
      <c r="T203" s="187"/>
      <c r="AT203" s="188" t="s">
        <v>140</v>
      </c>
      <c r="AU203" s="188" t="s">
        <v>89</v>
      </c>
      <c r="AV203" s="10" t="s">
        <v>89</v>
      </c>
      <c r="AW203" s="10" t="s">
        <v>36</v>
      </c>
      <c r="AX203" s="10" t="s">
        <v>79</v>
      </c>
      <c r="AY203" s="188" t="s">
        <v>120</v>
      </c>
    </row>
    <row r="204" spans="1:65" s="10" customFormat="1" ht="10.199999999999999">
      <c r="B204" s="178"/>
      <c r="C204" s="179"/>
      <c r="D204" s="175" t="s">
        <v>140</v>
      </c>
      <c r="E204" s="180" t="s">
        <v>1</v>
      </c>
      <c r="F204" s="181" t="s">
        <v>339</v>
      </c>
      <c r="G204" s="179"/>
      <c r="H204" s="182">
        <v>189.65</v>
      </c>
      <c r="I204" s="183"/>
      <c r="J204" s="179"/>
      <c r="K204" s="179"/>
      <c r="L204" s="184"/>
      <c r="M204" s="185"/>
      <c r="N204" s="186"/>
      <c r="O204" s="186"/>
      <c r="P204" s="186"/>
      <c r="Q204" s="186"/>
      <c r="R204" s="186"/>
      <c r="S204" s="186"/>
      <c r="T204" s="187"/>
      <c r="AT204" s="188" t="s">
        <v>140</v>
      </c>
      <c r="AU204" s="188" t="s">
        <v>89</v>
      </c>
      <c r="AV204" s="10" t="s">
        <v>89</v>
      </c>
      <c r="AW204" s="10" t="s">
        <v>36</v>
      </c>
      <c r="AX204" s="10" t="s">
        <v>79</v>
      </c>
      <c r="AY204" s="188" t="s">
        <v>120</v>
      </c>
    </row>
    <row r="205" spans="1:65" s="14" customFormat="1" ht="10.199999999999999">
      <c r="B205" s="221"/>
      <c r="C205" s="222"/>
      <c r="D205" s="175" t="s">
        <v>140</v>
      </c>
      <c r="E205" s="223" t="s">
        <v>1</v>
      </c>
      <c r="F205" s="224" t="s">
        <v>251</v>
      </c>
      <c r="G205" s="222"/>
      <c r="H205" s="225">
        <v>215.82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140</v>
      </c>
      <c r="AU205" s="231" t="s">
        <v>89</v>
      </c>
      <c r="AV205" s="14" t="s">
        <v>141</v>
      </c>
      <c r="AW205" s="14" t="s">
        <v>36</v>
      </c>
      <c r="AX205" s="14" t="s">
        <v>87</v>
      </c>
      <c r="AY205" s="231" t="s">
        <v>120</v>
      </c>
    </row>
    <row r="206" spans="1:65" s="2" customFormat="1" ht="16.5" customHeight="1">
      <c r="A206" s="33"/>
      <c r="B206" s="34"/>
      <c r="C206" s="157" t="s">
        <v>214</v>
      </c>
      <c r="D206" s="157" t="s">
        <v>114</v>
      </c>
      <c r="E206" s="158" t="s">
        <v>340</v>
      </c>
      <c r="F206" s="159" t="s">
        <v>341</v>
      </c>
      <c r="G206" s="160" t="s">
        <v>274</v>
      </c>
      <c r="H206" s="161">
        <v>158.69999999999999</v>
      </c>
      <c r="I206" s="162"/>
      <c r="J206" s="163">
        <f>ROUND(I206*H206,2)</f>
        <v>0</v>
      </c>
      <c r="K206" s="159" t="s">
        <v>239</v>
      </c>
      <c r="L206" s="38"/>
      <c r="M206" s="164" t="s">
        <v>1</v>
      </c>
      <c r="N206" s="165" t="s">
        <v>44</v>
      </c>
      <c r="O206" s="70"/>
      <c r="P206" s="166">
        <f>O206*H206</f>
        <v>0</v>
      </c>
      <c r="Q206" s="166">
        <v>0</v>
      </c>
      <c r="R206" s="166">
        <f>Q206*H206</f>
        <v>0</v>
      </c>
      <c r="S206" s="166">
        <v>0</v>
      </c>
      <c r="T206" s="16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8" t="s">
        <v>141</v>
      </c>
      <c r="AT206" s="168" t="s">
        <v>114</v>
      </c>
      <c r="AU206" s="168" t="s">
        <v>89</v>
      </c>
      <c r="AY206" s="16" t="s">
        <v>120</v>
      </c>
      <c r="BE206" s="169">
        <f>IF(N206="základní",J206,0)</f>
        <v>0</v>
      </c>
      <c r="BF206" s="169">
        <f>IF(N206="snížená",J206,0)</f>
        <v>0</v>
      </c>
      <c r="BG206" s="169">
        <f>IF(N206="zákl. přenesená",J206,0)</f>
        <v>0</v>
      </c>
      <c r="BH206" s="169">
        <f>IF(N206="sníž. přenesená",J206,0)</f>
        <v>0</v>
      </c>
      <c r="BI206" s="169">
        <f>IF(N206="nulová",J206,0)</f>
        <v>0</v>
      </c>
      <c r="BJ206" s="16" t="s">
        <v>87</v>
      </c>
      <c r="BK206" s="169">
        <f>ROUND(I206*H206,2)</f>
        <v>0</v>
      </c>
      <c r="BL206" s="16" t="s">
        <v>141</v>
      </c>
      <c r="BM206" s="168" t="s">
        <v>342</v>
      </c>
    </row>
    <row r="207" spans="1:65" s="2" customFormat="1" ht="28.8">
      <c r="A207" s="33"/>
      <c r="B207" s="34"/>
      <c r="C207" s="35"/>
      <c r="D207" s="175" t="s">
        <v>129</v>
      </c>
      <c r="E207" s="35"/>
      <c r="F207" s="177" t="s">
        <v>343</v>
      </c>
      <c r="G207" s="35"/>
      <c r="H207" s="35"/>
      <c r="I207" s="172"/>
      <c r="J207" s="35"/>
      <c r="K207" s="35"/>
      <c r="L207" s="38"/>
      <c r="M207" s="173"/>
      <c r="N207" s="174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129</v>
      </c>
      <c r="AU207" s="16" t="s">
        <v>89</v>
      </c>
    </row>
    <row r="208" spans="1:65" s="2" customFormat="1" ht="10.199999999999999">
      <c r="A208" s="33"/>
      <c r="B208" s="34"/>
      <c r="C208" s="35"/>
      <c r="D208" s="170" t="s">
        <v>122</v>
      </c>
      <c r="E208" s="35"/>
      <c r="F208" s="171" t="s">
        <v>344</v>
      </c>
      <c r="G208" s="35"/>
      <c r="H208" s="35"/>
      <c r="I208" s="172"/>
      <c r="J208" s="35"/>
      <c r="K208" s="35"/>
      <c r="L208" s="38"/>
      <c r="M208" s="173"/>
      <c r="N208" s="17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122</v>
      </c>
      <c r="AU208" s="16" t="s">
        <v>89</v>
      </c>
    </row>
    <row r="209" spans="1:65" s="10" customFormat="1" ht="10.199999999999999">
      <c r="B209" s="178"/>
      <c r="C209" s="179"/>
      <c r="D209" s="175" t="s">
        <v>140</v>
      </c>
      <c r="E209" s="180" t="s">
        <v>1</v>
      </c>
      <c r="F209" s="181" t="s">
        <v>345</v>
      </c>
      <c r="G209" s="179"/>
      <c r="H209" s="182">
        <v>158.69999999999999</v>
      </c>
      <c r="I209" s="183"/>
      <c r="J209" s="179"/>
      <c r="K209" s="179"/>
      <c r="L209" s="184"/>
      <c r="M209" s="185"/>
      <c r="N209" s="186"/>
      <c r="O209" s="186"/>
      <c r="P209" s="186"/>
      <c r="Q209" s="186"/>
      <c r="R209" s="186"/>
      <c r="S209" s="186"/>
      <c r="T209" s="187"/>
      <c r="AT209" s="188" t="s">
        <v>140</v>
      </c>
      <c r="AU209" s="188" t="s">
        <v>89</v>
      </c>
      <c r="AV209" s="10" t="s">
        <v>89</v>
      </c>
      <c r="AW209" s="10" t="s">
        <v>36</v>
      </c>
      <c r="AX209" s="10" t="s">
        <v>79</v>
      </c>
      <c r="AY209" s="188" t="s">
        <v>120</v>
      </c>
    </row>
    <row r="210" spans="1:65" s="14" customFormat="1" ht="10.199999999999999">
      <c r="B210" s="221"/>
      <c r="C210" s="222"/>
      <c r="D210" s="175" t="s">
        <v>140</v>
      </c>
      <c r="E210" s="223" t="s">
        <v>1</v>
      </c>
      <c r="F210" s="224" t="s">
        <v>251</v>
      </c>
      <c r="G210" s="222"/>
      <c r="H210" s="225">
        <v>158.69999999999999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140</v>
      </c>
      <c r="AU210" s="231" t="s">
        <v>89</v>
      </c>
      <c r="AV210" s="14" t="s">
        <v>141</v>
      </c>
      <c r="AW210" s="14" t="s">
        <v>36</v>
      </c>
      <c r="AX210" s="14" t="s">
        <v>87</v>
      </c>
      <c r="AY210" s="231" t="s">
        <v>120</v>
      </c>
    </row>
    <row r="211" spans="1:65" s="2" customFormat="1" ht="24.15" customHeight="1">
      <c r="A211" s="33"/>
      <c r="B211" s="34"/>
      <c r="C211" s="157" t="s">
        <v>219</v>
      </c>
      <c r="D211" s="157" t="s">
        <v>114</v>
      </c>
      <c r="E211" s="158" t="s">
        <v>346</v>
      </c>
      <c r="F211" s="159" t="s">
        <v>347</v>
      </c>
      <c r="G211" s="160" t="s">
        <v>238</v>
      </c>
      <c r="H211" s="161">
        <v>2.016</v>
      </c>
      <c r="I211" s="162"/>
      <c r="J211" s="163">
        <f>ROUND(I211*H211,2)</f>
        <v>0</v>
      </c>
      <c r="K211" s="159" t="s">
        <v>239</v>
      </c>
      <c r="L211" s="38"/>
      <c r="M211" s="164" t="s">
        <v>1</v>
      </c>
      <c r="N211" s="165" t="s">
        <v>44</v>
      </c>
      <c r="O211" s="70"/>
      <c r="P211" s="166">
        <f>O211*H211</f>
        <v>0</v>
      </c>
      <c r="Q211" s="166">
        <v>1.47E-3</v>
      </c>
      <c r="R211" s="166">
        <f>Q211*H211</f>
        <v>2.9635199999999999E-3</v>
      </c>
      <c r="S211" s="166">
        <v>2.4470000000000001</v>
      </c>
      <c r="T211" s="167">
        <f>S211*H211</f>
        <v>4.9331519999999998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8" t="s">
        <v>141</v>
      </c>
      <c r="AT211" s="168" t="s">
        <v>114</v>
      </c>
      <c r="AU211" s="168" t="s">
        <v>89</v>
      </c>
      <c r="AY211" s="16" t="s">
        <v>120</v>
      </c>
      <c r="BE211" s="169">
        <f>IF(N211="základní",J211,0)</f>
        <v>0</v>
      </c>
      <c r="BF211" s="169">
        <f>IF(N211="snížená",J211,0)</f>
        <v>0</v>
      </c>
      <c r="BG211" s="169">
        <f>IF(N211="zákl. přenesená",J211,0)</f>
        <v>0</v>
      </c>
      <c r="BH211" s="169">
        <f>IF(N211="sníž. přenesená",J211,0)</f>
        <v>0</v>
      </c>
      <c r="BI211" s="169">
        <f>IF(N211="nulová",J211,0)</f>
        <v>0</v>
      </c>
      <c r="BJ211" s="16" t="s">
        <v>87</v>
      </c>
      <c r="BK211" s="169">
        <f>ROUND(I211*H211,2)</f>
        <v>0</v>
      </c>
      <c r="BL211" s="16" t="s">
        <v>141</v>
      </c>
      <c r="BM211" s="168" t="s">
        <v>348</v>
      </c>
    </row>
    <row r="212" spans="1:65" s="2" customFormat="1" ht="38.4">
      <c r="A212" s="33"/>
      <c r="B212" s="34"/>
      <c r="C212" s="35"/>
      <c r="D212" s="175" t="s">
        <v>129</v>
      </c>
      <c r="E212" s="35"/>
      <c r="F212" s="177" t="s">
        <v>349</v>
      </c>
      <c r="G212" s="35"/>
      <c r="H212" s="35"/>
      <c r="I212" s="172"/>
      <c r="J212" s="35"/>
      <c r="K212" s="35"/>
      <c r="L212" s="38"/>
      <c r="M212" s="173"/>
      <c r="N212" s="17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129</v>
      </c>
      <c r="AU212" s="16" t="s">
        <v>89</v>
      </c>
    </row>
    <row r="213" spans="1:65" s="2" customFormat="1" ht="10.199999999999999">
      <c r="A213" s="33"/>
      <c r="B213" s="34"/>
      <c r="C213" s="35"/>
      <c r="D213" s="170" t="s">
        <v>122</v>
      </c>
      <c r="E213" s="35"/>
      <c r="F213" s="171" t="s">
        <v>350</v>
      </c>
      <c r="G213" s="35"/>
      <c r="H213" s="35"/>
      <c r="I213" s="172"/>
      <c r="J213" s="35"/>
      <c r="K213" s="35"/>
      <c r="L213" s="38"/>
      <c r="M213" s="173"/>
      <c r="N213" s="174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122</v>
      </c>
      <c r="AU213" s="16" t="s">
        <v>89</v>
      </c>
    </row>
    <row r="214" spans="1:65" s="10" customFormat="1" ht="10.199999999999999">
      <c r="B214" s="178"/>
      <c r="C214" s="179"/>
      <c r="D214" s="175" t="s">
        <v>140</v>
      </c>
      <c r="E214" s="180" t="s">
        <v>1</v>
      </c>
      <c r="F214" s="181" t="s">
        <v>351</v>
      </c>
      <c r="G214" s="179"/>
      <c r="H214" s="182">
        <v>2.016</v>
      </c>
      <c r="I214" s="183"/>
      <c r="J214" s="179"/>
      <c r="K214" s="179"/>
      <c r="L214" s="184"/>
      <c r="M214" s="185"/>
      <c r="N214" s="186"/>
      <c r="O214" s="186"/>
      <c r="P214" s="186"/>
      <c r="Q214" s="186"/>
      <c r="R214" s="186"/>
      <c r="S214" s="186"/>
      <c r="T214" s="187"/>
      <c r="AT214" s="188" t="s">
        <v>140</v>
      </c>
      <c r="AU214" s="188" t="s">
        <v>89</v>
      </c>
      <c r="AV214" s="10" t="s">
        <v>89</v>
      </c>
      <c r="AW214" s="10" t="s">
        <v>36</v>
      </c>
      <c r="AX214" s="10" t="s">
        <v>79</v>
      </c>
      <c r="AY214" s="188" t="s">
        <v>120</v>
      </c>
    </row>
    <row r="215" spans="1:65" s="14" customFormat="1" ht="10.199999999999999">
      <c r="B215" s="221"/>
      <c r="C215" s="222"/>
      <c r="D215" s="175" t="s">
        <v>140</v>
      </c>
      <c r="E215" s="223" t="s">
        <v>1</v>
      </c>
      <c r="F215" s="224" t="s">
        <v>251</v>
      </c>
      <c r="G215" s="222"/>
      <c r="H215" s="225">
        <v>2.016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140</v>
      </c>
      <c r="AU215" s="231" t="s">
        <v>89</v>
      </c>
      <c r="AV215" s="14" t="s">
        <v>141</v>
      </c>
      <c r="AW215" s="14" t="s">
        <v>36</v>
      </c>
      <c r="AX215" s="14" t="s">
        <v>87</v>
      </c>
      <c r="AY215" s="231" t="s">
        <v>120</v>
      </c>
    </row>
    <row r="216" spans="1:65" s="13" customFormat="1" ht="22.8" customHeight="1">
      <c r="B216" s="205"/>
      <c r="C216" s="206"/>
      <c r="D216" s="207" t="s">
        <v>78</v>
      </c>
      <c r="E216" s="219" t="s">
        <v>133</v>
      </c>
      <c r="F216" s="219" t="s">
        <v>352</v>
      </c>
      <c r="G216" s="206"/>
      <c r="H216" s="206"/>
      <c r="I216" s="209"/>
      <c r="J216" s="220">
        <f>BK216</f>
        <v>0</v>
      </c>
      <c r="K216" s="206"/>
      <c r="L216" s="211"/>
      <c r="M216" s="212"/>
      <c r="N216" s="213"/>
      <c r="O216" s="213"/>
      <c r="P216" s="214">
        <f>SUM(P217:P242)</f>
        <v>0</v>
      </c>
      <c r="Q216" s="213"/>
      <c r="R216" s="214">
        <f>SUM(R217:R242)</f>
        <v>0.24904214999999996</v>
      </c>
      <c r="S216" s="213"/>
      <c r="T216" s="215">
        <f>SUM(T217:T242)</f>
        <v>0</v>
      </c>
      <c r="AR216" s="216" t="s">
        <v>87</v>
      </c>
      <c r="AT216" s="217" t="s">
        <v>78</v>
      </c>
      <c r="AU216" s="217" t="s">
        <v>87</v>
      </c>
      <c r="AY216" s="216" t="s">
        <v>120</v>
      </c>
      <c r="BK216" s="218">
        <f>SUM(BK217:BK242)</f>
        <v>0</v>
      </c>
    </row>
    <row r="217" spans="1:65" s="2" customFormat="1" ht="24.15" customHeight="1">
      <c r="A217" s="33"/>
      <c r="B217" s="34"/>
      <c r="C217" s="157" t="s">
        <v>353</v>
      </c>
      <c r="D217" s="157" t="s">
        <v>114</v>
      </c>
      <c r="E217" s="158" t="s">
        <v>354</v>
      </c>
      <c r="F217" s="159" t="s">
        <v>355</v>
      </c>
      <c r="G217" s="160" t="s">
        <v>238</v>
      </c>
      <c r="H217" s="161">
        <v>0.432</v>
      </c>
      <c r="I217" s="162"/>
      <c r="J217" s="163">
        <f>ROUND(I217*H217,2)</f>
        <v>0</v>
      </c>
      <c r="K217" s="159" t="s">
        <v>239</v>
      </c>
      <c r="L217" s="38"/>
      <c r="M217" s="164" t="s">
        <v>1</v>
      </c>
      <c r="N217" s="165" t="s">
        <v>44</v>
      </c>
      <c r="O217" s="70"/>
      <c r="P217" s="166">
        <f>O217*H217</f>
        <v>0</v>
      </c>
      <c r="Q217" s="166">
        <v>0</v>
      </c>
      <c r="R217" s="166">
        <f>Q217*H217</f>
        <v>0</v>
      </c>
      <c r="S217" s="166">
        <v>0</v>
      </c>
      <c r="T217" s="16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8" t="s">
        <v>141</v>
      </c>
      <c r="AT217" s="168" t="s">
        <v>114</v>
      </c>
      <c r="AU217" s="168" t="s">
        <v>89</v>
      </c>
      <c r="AY217" s="16" t="s">
        <v>120</v>
      </c>
      <c r="BE217" s="169">
        <f>IF(N217="základní",J217,0)</f>
        <v>0</v>
      </c>
      <c r="BF217" s="169">
        <f>IF(N217="snížená",J217,0)</f>
        <v>0</v>
      </c>
      <c r="BG217" s="169">
        <f>IF(N217="zákl. přenesená",J217,0)</f>
        <v>0</v>
      </c>
      <c r="BH217" s="169">
        <f>IF(N217="sníž. přenesená",J217,0)</f>
        <v>0</v>
      </c>
      <c r="BI217" s="169">
        <f>IF(N217="nulová",J217,0)</f>
        <v>0</v>
      </c>
      <c r="BJ217" s="16" t="s">
        <v>87</v>
      </c>
      <c r="BK217" s="169">
        <f>ROUND(I217*H217,2)</f>
        <v>0</v>
      </c>
      <c r="BL217" s="16" t="s">
        <v>141</v>
      </c>
      <c r="BM217" s="168" t="s">
        <v>356</v>
      </c>
    </row>
    <row r="218" spans="1:65" s="2" customFormat="1" ht="48">
      <c r="A218" s="33"/>
      <c r="B218" s="34"/>
      <c r="C218" s="35"/>
      <c r="D218" s="175" t="s">
        <v>129</v>
      </c>
      <c r="E218" s="35"/>
      <c r="F218" s="177" t="s">
        <v>357</v>
      </c>
      <c r="G218" s="35"/>
      <c r="H218" s="35"/>
      <c r="I218" s="172"/>
      <c r="J218" s="35"/>
      <c r="K218" s="35"/>
      <c r="L218" s="38"/>
      <c r="M218" s="173"/>
      <c r="N218" s="174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129</v>
      </c>
      <c r="AU218" s="16" t="s">
        <v>89</v>
      </c>
    </row>
    <row r="219" spans="1:65" s="2" customFormat="1" ht="10.199999999999999">
      <c r="A219" s="33"/>
      <c r="B219" s="34"/>
      <c r="C219" s="35"/>
      <c r="D219" s="170" t="s">
        <v>122</v>
      </c>
      <c r="E219" s="35"/>
      <c r="F219" s="171" t="s">
        <v>358</v>
      </c>
      <c r="G219" s="35"/>
      <c r="H219" s="35"/>
      <c r="I219" s="172"/>
      <c r="J219" s="35"/>
      <c r="K219" s="35"/>
      <c r="L219" s="38"/>
      <c r="M219" s="173"/>
      <c r="N219" s="174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122</v>
      </c>
      <c r="AU219" s="16" t="s">
        <v>89</v>
      </c>
    </row>
    <row r="220" spans="1:65" s="10" customFormat="1" ht="20.399999999999999">
      <c r="B220" s="178"/>
      <c r="C220" s="179"/>
      <c r="D220" s="175" t="s">
        <v>140</v>
      </c>
      <c r="E220" s="180" t="s">
        <v>1</v>
      </c>
      <c r="F220" s="181" t="s">
        <v>359</v>
      </c>
      <c r="G220" s="179"/>
      <c r="H220" s="182">
        <v>0.216</v>
      </c>
      <c r="I220" s="183"/>
      <c r="J220" s="179"/>
      <c r="K220" s="179"/>
      <c r="L220" s="184"/>
      <c r="M220" s="185"/>
      <c r="N220" s="186"/>
      <c r="O220" s="186"/>
      <c r="P220" s="186"/>
      <c r="Q220" s="186"/>
      <c r="R220" s="186"/>
      <c r="S220" s="186"/>
      <c r="T220" s="187"/>
      <c r="AT220" s="188" t="s">
        <v>140</v>
      </c>
      <c r="AU220" s="188" t="s">
        <v>89</v>
      </c>
      <c r="AV220" s="10" t="s">
        <v>89</v>
      </c>
      <c r="AW220" s="10" t="s">
        <v>36</v>
      </c>
      <c r="AX220" s="10" t="s">
        <v>79</v>
      </c>
      <c r="AY220" s="188" t="s">
        <v>120</v>
      </c>
    </row>
    <row r="221" spans="1:65" s="10" customFormat="1" ht="20.399999999999999">
      <c r="B221" s="178"/>
      <c r="C221" s="179"/>
      <c r="D221" s="175" t="s">
        <v>140</v>
      </c>
      <c r="E221" s="180" t="s">
        <v>1</v>
      </c>
      <c r="F221" s="181" t="s">
        <v>360</v>
      </c>
      <c r="G221" s="179"/>
      <c r="H221" s="182">
        <v>0.216</v>
      </c>
      <c r="I221" s="183"/>
      <c r="J221" s="179"/>
      <c r="K221" s="179"/>
      <c r="L221" s="184"/>
      <c r="M221" s="185"/>
      <c r="N221" s="186"/>
      <c r="O221" s="186"/>
      <c r="P221" s="186"/>
      <c r="Q221" s="186"/>
      <c r="R221" s="186"/>
      <c r="S221" s="186"/>
      <c r="T221" s="187"/>
      <c r="AT221" s="188" t="s">
        <v>140</v>
      </c>
      <c r="AU221" s="188" t="s">
        <v>89</v>
      </c>
      <c r="AV221" s="10" t="s">
        <v>89</v>
      </c>
      <c r="AW221" s="10" t="s">
        <v>36</v>
      </c>
      <c r="AX221" s="10" t="s">
        <v>79</v>
      </c>
      <c r="AY221" s="188" t="s">
        <v>120</v>
      </c>
    </row>
    <row r="222" spans="1:65" s="14" customFormat="1" ht="10.199999999999999">
      <c r="B222" s="221"/>
      <c r="C222" s="222"/>
      <c r="D222" s="175" t="s">
        <v>140</v>
      </c>
      <c r="E222" s="223" t="s">
        <v>1</v>
      </c>
      <c r="F222" s="224" t="s">
        <v>251</v>
      </c>
      <c r="G222" s="222"/>
      <c r="H222" s="225">
        <v>0.432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140</v>
      </c>
      <c r="AU222" s="231" t="s">
        <v>89</v>
      </c>
      <c r="AV222" s="14" t="s">
        <v>141</v>
      </c>
      <c r="AW222" s="14" t="s">
        <v>36</v>
      </c>
      <c r="AX222" s="14" t="s">
        <v>87</v>
      </c>
      <c r="AY222" s="231" t="s">
        <v>120</v>
      </c>
    </row>
    <row r="223" spans="1:65" s="2" customFormat="1" ht="24.15" customHeight="1">
      <c r="A223" s="33"/>
      <c r="B223" s="34"/>
      <c r="C223" s="157" t="s">
        <v>361</v>
      </c>
      <c r="D223" s="157" t="s">
        <v>114</v>
      </c>
      <c r="E223" s="158" t="s">
        <v>362</v>
      </c>
      <c r="F223" s="159" t="s">
        <v>363</v>
      </c>
      <c r="G223" s="160" t="s">
        <v>238</v>
      </c>
      <c r="H223" s="161">
        <v>1.288</v>
      </c>
      <c r="I223" s="162"/>
      <c r="J223" s="163">
        <f>ROUND(I223*H223,2)</f>
        <v>0</v>
      </c>
      <c r="K223" s="159" t="s">
        <v>239</v>
      </c>
      <c r="L223" s="38"/>
      <c r="M223" s="164" t="s">
        <v>1</v>
      </c>
      <c r="N223" s="165" t="s">
        <v>44</v>
      </c>
      <c r="O223" s="70"/>
      <c r="P223" s="166">
        <f>O223*H223</f>
        <v>0</v>
      </c>
      <c r="Q223" s="166">
        <v>0</v>
      </c>
      <c r="R223" s="166">
        <f>Q223*H223</f>
        <v>0</v>
      </c>
      <c r="S223" s="166">
        <v>0</v>
      </c>
      <c r="T223" s="16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8" t="s">
        <v>141</v>
      </c>
      <c r="AT223" s="168" t="s">
        <v>114</v>
      </c>
      <c r="AU223" s="168" t="s">
        <v>89</v>
      </c>
      <c r="AY223" s="16" t="s">
        <v>120</v>
      </c>
      <c r="BE223" s="169">
        <f>IF(N223="základní",J223,0)</f>
        <v>0</v>
      </c>
      <c r="BF223" s="169">
        <f>IF(N223="snížená",J223,0)</f>
        <v>0</v>
      </c>
      <c r="BG223" s="169">
        <f>IF(N223="zákl. přenesená",J223,0)</f>
        <v>0</v>
      </c>
      <c r="BH223" s="169">
        <f>IF(N223="sníž. přenesená",J223,0)</f>
        <v>0</v>
      </c>
      <c r="BI223" s="169">
        <f>IF(N223="nulová",J223,0)</f>
        <v>0</v>
      </c>
      <c r="BJ223" s="16" t="s">
        <v>87</v>
      </c>
      <c r="BK223" s="169">
        <f>ROUND(I223*H223,2)</f>
        <v>0</v>
      </c>
      <c r="BL223" s="16" t="s">
        <v>141</v>
      </c>
      <c r="BM223" s="168" t="s">
        <v>364</v>
      </c>
    </row>
    <row r="224" spans="1:65" s="2" customFormat="1" ht="48">
      <c r="A224" s="33"/>
      <c r="B224" s="34"/>
      <c r="C224" s="35"/>
      <c r="D224" s="175" t="s">
        <v>129</v>
      </c>
      <c r="E224" s="35"/>
      <c r="F224" s="177" t="s">
        <v>365</v>
      </c>
      <c r="G224" s="35"/>
      <c r="H224" s="35"/>
      <c r="I224" s="172"/>
      <c r="J224" s="35"/>
      <c r="K224" s="35"/>
      <c r="L224" s="38"/>
      <c r="M224" s="173"/>
      <c r="N224" s="174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129</v>
      </c>
      <c r="AU224" s="16" t="s">
        <v>89</v>
      </c>
    </row>
    <row r="225" spans="1:65" s="2" customFormat="1" ht="10.199999999999999">
      <c r="A225" s="33"/>
      <c r="B225" s="34"/>
      <c r="C225" s="35"/>
      <c r="D225" s="170" t="s">
        <v>122</v>
      </c>
      <c r="E225" s="35"/>
      <c r="F225" s="171" t="s">
        <v>366</v>
      </c>
      <c r="G225" s="35"/>
      <c r="H225" s="35"/>
      <c r="I225" s="172"/>
      <c r="J225" s="35"/>
      <c r="K225" s="35"/>
      <c r="L225" s="38"/>
      <c r="M225" s="173"/>
      <c r="N225" s="174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122</v>
      </c>
      <c r="AU225" s="16" t="s">
        <v>89</v>
      </c>
    </row>
    <row r="226" spans="1:65" s="10" customFormat="1" ht="10.199999999999999">
      <c r="B226" s="178"/>
      <c r="C226" s="179"/>
      <c r="D226" s="175" t="s">
        <v>140</v>
      </c>
      <c r="E226" s="180" t="s">
        <v>1</v>
      </c>
      <c r="F226" s="181" t="s">
        <v>367</v>
      </c>
      <c r="G226" s="179"/>
      <c r="H226" s="182">
        <v>0.64400000000000002</v>
      </c>
      <c r="I226" s="183"/>
      <c r="J226" s="179"/>
      <c r="K226" s="179"/>
      <c r="L226" s="184"/>
      <c r="M226" s="185"/>
      <c r="N226" s="186"/>
      <c r="O226" s="186"/>
      <c r="P226" s="186"/>
      <c r="Q226" s="186"/>
      <c r="R226" s="186"/>
      <c r="S226" s="186"/>
      <c r="T226" s="187"/>
      <c r="AT226" s="188" t="s">
        <v>140</v>
      </c>
      <c r="AU226" s="188" t="s">
        <v>89</v>
      </c>
      <c r="AV226" s="10" t="s">
        <v>89</v>
      </c>
      <c r="AW226" s="10" t="s">
        <v>36</v>
      </c>
      <c r="AX226" s="10" t="s">
        <v>79</v>
      </c>
      <c r="AY226" s="188" t="s">
        <v>120</v>
      </c>
    </row>
    <row r="227" spans="1:65" s="10" customFormat="1" ht="10.199999999999999">
      <c r="B227" s="178"/>
      <c r="C227" s="179"/>
      <c r="D227" s="175" t="s">
        <v>140</v>
      </c>
      <c r="E227" s="180" t="s">
        <v>1</v>
      </c>
      <c r="F227" s="181" t="s">
        <v>368</v>
      </c>
      <c r="G227" s="179"/>
      <c r="H227" s="182">
        <v>0.64400000000000002</v>
      </c>
      <c r="I227" s="183"/>
      <c r="J227" s="179"/>
      <c r="K227" s="179"/>
      <c r="L227" s="184"/>
      <c r="M227" s="185"/>
      <c r="N227" s="186"/>
      <c r="O227" s="186"/>
      <c r="P227" s="186"/>
      <c r="Q227" s="186"/>
      <c r="R227" s="186"/>
      <c r="S227" s="186"/>
      <c r="T227" s="187"/>
      <c r="AT227" s="188" t="s">
        <v>140</v>
      </c>
      <c r="AU227" s="188" t="s">
        <v>89</v>
      </c>
      <c r="AV227" s="10" t="s">
        <v>89</v>
      </c>
      <c r="AW227" s="10" t="s">
        <v>36</v>
      </c>
      <c r="AX227" s="10" t="s">
        <v>79</v>
      </c>
      <c r="AY227" s="188" t="s">
        <v>120</v>
      </c>
    </row>
    <row r="228" spans="1:65" s="14" customFormat="1" ht="10.199999999999999">
      <c r="B228" s="221"/>
      <c r="C228" s="222"/>
      <c r="D228" s="175" t="s">
        <v>140</v>
      </c>
      <c r="E228" s="223" t="s">
        <v>1</v>
      </c>
      <c r="F228" s="224" t="s">
        <v>251</v>
      </c>
      <c r="G228" s="222"/>
      <c r="H228" s="225">
        <v>1.288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140</v>
      </c>
      <c r="AU228" s="231" t="s">
        <v>89</v>
      </c>
      <c r="AV228" s="14" t="s">
        <v>141</v>
      </c>
      <c r="AW228" s="14" t="s">
        <v>36</v>
      </c>
      <c r="AX228" s="14" t="s">
        <v>87</v>
      </c>
      <c r="AY228" s="231" t="s">
        <v>120</v>
      </c>
    </row>
    <row r="229" spans="1:65" s="2" customFormat="1" ht="21.75" customHeight="1">
      <c r="A229" s="33"/>
      <c r="B229" s="34"/>
      <c r="C229" s="157" t="s">
        <v>369</v>
      </c>
      <c r="D229" s="157" t="s">
        <v>114</v>
      </c>
      <c r="E229" s="158" t="s">
        <v>370</v>
      </c>
      <c r="F229" s="159" t="s">
        <v>371</v>
      </c>
      <c r="G229" s="160" t="s">
        <v>274</v>
      </c>
      <c r="H229" s="161">
        <v>8</v>
      </c>
      <c r="I229" s="162"/>
      <c r="J229" s="163">
        <f>ROUND(I229*H229,2)</f>
        <v>0</v>
      </c>
      <c r="K229" s="159" t="s">
        <v>239</v>
      </c>
      <c r="L229" s="38"/>
      <c r="M229" s="164" t="s">
        <v>1</v>
      </c>
      <c r="N229" s="165" t="s">
        <v>44</v>
      </c>
      <c r="O229" s="70"/>
      <c r="P229" s="166">
        <f>O229*H229</f>
        <v>0</v>
      </c>
      <c r="Q229" s="166">
        <v>8.6499999999999997E-3</v>
      </c>
      <c r="R229" s="166">
        <f>Q229*H229</f>
        <v>6.9199999999999998E-2</v>
      </c>
      <c r="S229" s="166">
        <v>0</v>
      </c>
      <c r="T229" s="16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8" t="s">
        <v>141</v>
      </c>
      <c r="AT229" s="168" t="s">
        <v>114</v>
      </c>
      <c r="AU229" s="168" t="s">
        <v>89</v>
      </c>
      <c r="AY229" s="16" t="s">
        <v>120</v>
      </c>
      <c r="BE229" s="169">
        <f>IF(N229="základní",J229,0)</f>
        <v>0</v>
      </c>
      <c r="BF229" s="169">
        <f>IF(N229="snížená",J229,0)</f>
        <v>0</v>
      </c>
      <c r="BG229" s="169">
        <f>IF(N229="zákl. přenesená",J229,0)</f>
        <v>0</v>
      </c>
      <c r="BH229" s="169">
        <f>IF(N229="sníž. přenesená",J229,0)</f>
        <v>0</v>
      </c>
      <c r="BI229" s="169">
        <f>IF(N229="nulová",J229,0)</f>
        <v>0</v>
      </c>
      <c r="BJ229" s="16" t="s">
        <v>87</v>
      </c>
      <c r="BK229" s="169">
        <f>ROUND(I229*H229,2)</f>
        <v>0</v>
      </c>
      <c r="BL229" s="16" t="s">
        <v>141</v>
      </c>
      <c r="BM229" s="168" t="s">
        <v>372</v>
      </c>
    </row>
    <row r="230" spans="1:65" s="2" customFormat="1" ht="48">
      <c r="A230" s="33"/>
      <c r="B230" s="34"/>
      <c r="C230" s="35"/>
      <c r="D230" s="175" t="s">
        <v>129</v>
      </c>
      <c r="E230" s="35"/>
      <c r="F230" s="177" t="s">
        <v>373</v>
      </c>
      <c r="G230" s="35"/>
      <c r="H230" s="35"/>
      <c r="I230" s="172"/>
      <c r="J230" s="35"/>
      <c r="K230" s="35"/>
      <c r="L230" s="38"/>
      <c r="M230" s="173"/>
      <c r="N230" s="174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129</v>
      </c>
      <c r="AU230" s="16" t="s">
        <v>89</v>
      </c>
    </row>
    <row r="231" spans="1:65" s="2" customFormat="1" ht="10.199999999999999">
      <c r="A231" s="33"/>
      <c r="B231" s="34"/>
      <c r="C231" s="35"/>
      <c r="D231" s="170" t="s">
        <v>122</v>
      </c>
      <c r="E231" s="35"/>
      <c r="F231" s="171" t="s">
        <v>374</v>
      </c>
      <c r="G231" s="35"/>
      <c r="H231" s="35"/>
      <c r="I231" s="172"/>
      <c r="J231" s="35"/>
      <c r="K231" s="35"/>
      <c r="L231" s="38"/>
      <c r="M231" s="173"/>
      <c r="N231" s="174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122</v>
      </c>
      <c r="AU231" s="16" t="s">
        <v>89</v>
      </c>
    </row>
    <row r="232" spans="1:65" s="10" customFormat="1" ht="20.399999999999999">
      <c r="B232" s="178"/>
      <c r="C232" s="179"/>
      <c r="D232" s="175" t="s">
        <v>140</v>
      </c>
      <c r="E232" s="180" t="s">
        <v>1</v>
      </c>
      <c r="F232" s="181" t="s">
        <v>375</v>
      </c>
      <c r="G232" s="179"/>
      <c r="H232" s="182">
        <v>8</v>
      </c>
      <c r="I232" s="183"/>
      <c r="J232" s="179"/>
      <c r="K232" s="179"/>
      <c r="L232" s="184"/>
      <c r="M232" s="185"/>
      <c r="N232" s="186"/>
      <c r="O232" s="186"/>
      <c r="P232" s="186"/>
      <c r="Q232" s="186"/>
      <c r="R232" s="186"/>
      <c r="S232" s="186"/>
      <c r="T232" s="187"/>
      <c r="AT232" s="188" t="s">
        <v>140</v>
      </c>
      <c r="AU232" s="188" t="s">
        <v>89</v>
      </c>
      <c r="AV232" s="10" t="s">
        <v>89</v>
      </c>
      <c r="AW232" s="10" t="s">
        <v>36</v>
      </c>
      <c r="AX232" s="10" t="s">
        <v>79</v>
      </c>
      <c r="AY232" s="188" t="s">
        <v>120</v>
      </c>
    </row>
    <row r="233" spans="1:65" s="14" customFormat="1" ht="10.199999999999999">
      <c r="B233" s="221"/>
      <c r="C233" s="222"/>
      <c r="D233" s="175" t="s">
        <v>140</v>
      </c>
      <c r="E233" s="223" t="s">
        <v>1</v>
      </c>
      <c r="F233" s="224" t="s">
        <v>251</v>
      </c>
      <c r="G233" s="222"/>
      <c r="H233" s="225">
        <v>8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140</v>
      </c>
      <c r="AU233" s="231" t="s">
        <v>89</v>
      </c>
      <c r="AV233" s="14" t="s">
        <v>141</v>
      </c>
      <c r="AW233" s="14" t="s">
        <v>36</v>
      </c>
      <c r="AX233" s="14" t="s">
        <v>87</v>
      </c>
      <c r="AY233" s="231" t="s">
        <v>120</v>
      </c>
    </row>
    <row r="234" spans="1:65" s="2" customFormat="1" ht="21.75" customHeight="1">
      <c r="A234" s="33"/>
      <c r="B234" s="34"/>
      <c r="C234" s="157" t="s">
        <v>7</v>
      </c>
      <c r="D234" s="157" t="s">
        <v>114</v>
      </c>
      <c r="E234" s="158" t="s">
        <v>376</v>
      </c>
      <c r="F234" s="159" t="s">
        <v>377</v>
      </c>
      <c r="G234" s="160" t="s">
        <v>274</v>
      </c>
      <c r="H234" s="161">
        <v>8</v>
      </c>
      <c r="I234" s="162"/>
      <c r="J234" s="163">
        <f>ROUND(I234*H234,2)</f>
        <v>0</v>
      </c>
      <c r="K234" s="159" t="s">
        <v>239</v>
      </c>
      <c r="L234" s="38"/>
      <c r="M234" s="164" t="s">
        <v>1</v>
      </c>
      <c r="N234" s="165" t="s">
        <v>44</v>
      </c>
      <c r="O234" s="70"/>
      <c r="P234" s="166">
        <f>O234*H234</f>
        <v>0</v>
      </c>
      <c r="Q234" s="166">
        <v>0</v>
      </c>
      <c r="R234" s="166">
        <f>Q234*H234</f>
        <v>0</v>
      </c>
      <c r="S234" s="166">
        <v>0</v>
      </c>
      <c r="T234" s="16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8" t="s">
        <v>141</v>
      </c>
      <c r="AT234" s="168" t="s">
        <v>114</v>
      </c>
      <c r="AU234" s="168" t="s">
        <v>89</v>
      </c>
      <c r="AY234" s="16" t="s">
        <v>120</v>
      </c>
      <c r="BE234" s="169">
        <f>IF(N234="základní",J234,0)</f>
        <v>0</v>
      </c>
      <c r="BF234" s="169">
        <f>IF(N234="snížená",J234,0)</f>
        <v>0</v>
      </c>
      <c r="BG234" s="169">
        <f>IF(N234="zákl. přenesená",J234,0)</f>
        <v>0</v>
      </c>
      <c r="BH234" s="169">
        <f>IF(N234="sníž. přenesená",J234,0)</f>
        <v>0</v>
      </c>
      <c r="BI234" s="169">
        <f>IF(N234="nulová",J234,0)</f>
        <v>0</v>
      </c>
      <c r="BJ234" s="16" t="s">
        <v>87</v>
      </c>
      <c r="BK234" s="169">
        <f>ROUND(I234*H234,2)</f>
        <v>0</v>
      </c>
      <c r="BL234" s="16" t="s">
        <v>141</v>
      </c>
      <c r="BM234" s="168" t="s">
        <v>378</v>
      </c>
    </row>
    <row r="235" spans="1:65" s="2" customFormat="1" ht="48">
      <c r="A235" s="33"/>
      <c r="B235" s="34"/>
      <c r="C235" s="35"/>
      <c r="D235" s="175" t="s">
        <v>129</v>
      </c>
      <c r="E235" s="35"/>
      <c r="F235" s="177" t="s">
        <v>379</v>
      </c>
      <c r="G235" s="35"/>
      <c r="H235" s="35"/>
      <c r="I235" s="172"/>
      <c r="J235" s="35"/>
      <c r="K235" s="35"/>
      <c r="L235" s="38"/>
      <c r="M235" s="173"/>
      <c r="N235" s="174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129</v>
      </c>
      <c r="AU235" s="16" t="s">
        <v>89</v>
      </c>
    </row>
    <row r="236" spans="1:65" s="2" customFormat="1" ht="10.199999999999999">
      <c r="A236" s="33"/>
      <c r="B236" s="34"/>
      <c r="C236" s="35"/>
      <c r="D236" s="170" t="s">
        <v>122</v>
      </c>
      <c r="E236" s="35"/>
      <c r="F236" s="171" t="s">
        <v>380</v>
      </c>
      <c r="G236" s="35"/>
      <c r="H236" s="35"/>
      <c r="I236" s="172"/>
      <c r="J236" s="35"/>
      <c r="K236" s="35"/>
      <c r="L236" s="38"/>
      <c r="M236" s="173"/>
      <c r="N236" s="174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122</v>
      </c>
      <c r="AU236" s="16" t="s">
        <v>89</v>
      </c>
    </row>
    <row r="237" spans="1:65" s="10" customFormat="1" ht="20.399999999999999">
      <c r="B237" s="178"/>
      <c r="C237" s="179"/>
      <c r="D237" s="175" t="s">
        <v>140</v>
      </c>
      <c r="E237" s="180" t="s">
        <v>1</v>
      </c>
      <c r="F237" s="181" t="s">
        <v>375</v>
      </c>
      <c r="G237" s="179"/>
      <c r="H237" s="182">
        <v>8</v>
      </c>
      <c r="I237" s="183"/>
      <c r="J237" s="179"/>
      <c r="K237" s="179"/>
      <c r="L237" s="184"/>
      <c r="M237" s="185"/>
      <c r="N237" s="186"/>
      <c r="O237" s="186"/>
      <c r="P237" s="186"/>
      <c r="Q237" s="186"/>
      <c r="R237" s="186"/>
      <c r="S237" s="186"/>
      <c r="T237" s="187"/>
      <c r="AT237" s="188" t="s">
        <v>140</v>
      </c>
      <c r="AU237" s="188" t="s">
        <v>89</v>
      </c>
      <c r="AV237" s="10" t="s">
        <v>89</v>
      </c>
      <c r="AW237" s="10" t="s">
        <v>36</v>
      </c>
      <c r="AX237" s="10" t="s">
        <v>79</v>
      </c>
      <c r="AY237" s="188" t="s">
        <v>120</v>
      </c>
    </row>
    <row r="238" spans="1:65" s="14" customFormat="1" ht="10.199999999999999">
      <c r="B238" s="221"/>
      <c r="C238" s="222"/>
      <c r="D238" s="175" t="s">
        <v>140</v>
      </c>
      <c r="E238" s="223" t="s">
        <v>1</v>
      </c>
      <c r="F238" s="224" t="s">
        <v>251</v>
      </c>
      <c r="G238" s="222"/>
      <c r="H238" s="225">
        <v>8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140</v>
      </c>
      <c r="AU238" s="231" t="s">
        <v>89</v>
      </c>
      <c r="AV238" s="14" t="s">
        <v>141</v>
      </c>
      <c r="AW238" s="14" t="s">
        <v>36</v>
      </c>
      <c r="AX238" s="14" t="s">
        <v>87</v>
      </c>
      <c r="AY238" s="231" t="s">
        <v>120</v>
      </c>
    </row>
    <row r="239" spans="1:65" s="2" customFormat="1" ht="24.15" customHeight="1">
      <c r="A239" s="33"/>
      <c r="B239" s="34"/>
      <c r="C239" s="157" t="s">
        <v>381</v>
      </c>
      <c r="D239" s="157" t="s">
        <v>114</v>
      </c>
      <c r="E239" s="158" t="s">
        <v>382</v>
      </c>
      <c r="F239" s="159" t="s">
        <v>383</v>
      </c>
      <c r="G239" s="160" t="s">
        <v>384</v>
      </c>
      <c r="H239" s="161">
        <v>0.17299999999999999</v>
      </c>
      <c r="I239" s="162"/>
      <c r="J239" s="163">
        <f>ROUND(I239*H239,2)</f>
        <v>0</v>
      </c>
      <c r="K239" s="159" t="s">
        <v>239</v>
      </c>
      <c r="L239" s="38"/>
      <c r="M239" s="164" t="s">
        <v>1</v>
      </c>
      <c r="N239" s="165" t="s">
        <v>44</v>
      </c>
      <c r="O239" s="70"/>
      <c r="P239" s="166">
        <f>O239*H239</f>
        <v>0</v>
      </c>
      <c r="Q239" s="166">
        <v>1.03955</v>
      </c>
      <c r="R239" s="166">
        <f>Q239*H239</f>
        <v>0.17984214999999998</v>
      </c>
      <c r="S239" s="166">
        <v>0</v>
      </c>
      <c r="T239" s="16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8" t="s">
        <v>141</v>
      </c>
      <c r="AT239" s="168" t="s">
        <v>114</v>
      </c>
      <c r="AU239" s="168" t="s">
        <v>89</v>
      </c>
      <c r="AY239" s="16" t="s">
        <v>120</v>
      </c>
      <c r="BE239" s="169">
        <f>IF(N239="základní",J239,0)</f>
        <v>0</v>
      </c>
      <c r="BF239" s="169">
        <f>IF(N239="snížená",J239,0)</f>
        <v>0</v>
      </c>
      <c r="BG239" s="169">
        <f>IF(N239="zákl. přenesená",J239,0)</f>
        <v>0</v>
      </c>
      <c r="BH239" s="169">
        <f>IF(N239="sníž. přenesená",J239,0)</f>
        <v>0</v>
      </c>
      <c r="BI239" s="169">
        <f>IF(N239="nulová",J239,0)</f>
        <v>0</v>
      </c>
      <c r="BJ239" s="16" t="s">
        <v>87</v>
      </c>
      <c r="BK239" s="169">
        <f>ROUND(I239*H239,2)</f>
        <v>0</v>
      </c>
      <c r="BL239" s="16" t="s">
        <v>141</v>
      </c>
      <c r="BM239" s="168" t="s">
        <v>385</v>
      </c>
    </row>
    <row r="240" spans="1:65" s="2" customFormat="1" ht="57.6">
      <c r="A240" s="33"/>
      <c r="B240" s="34"/>
      <c r="C240" s="35"/>
      <c r="D240" s="175" t="s">
        <v>129</v>
      </c>
      <c r="E240" s="35"/>
      <c r="F240" s="177" t="s">
        <v>386</v>
      </c>
      <c r="G240" s="35"/>
      <c r="H240" s="35"/>
      <c r="I240" s="172"/>
      <c r="J240" s="35"/>
      <c r="K240" s="35"/>
      <c r="L240" s="38"/>
      <c r="M240" s="173"/>
      <c r="N240" s="174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129</v>
      </c>
      <c r="AU240" s="16" t="s">
        <v>89</v>
      </c>
    </row>
    <row r="241" spans="1:65" s="2" customFormat="1" ht="10.199999999999999">
      <c r="A241" s="33"/>
      <c r="B241" s="34"/>
      <c r="C241" s="35"/>
      <c r="D241" s="170" t="s">
        <v>122</v>
      </c>
      <c r="E241" s="35"/>
      <c r="F241" s="171" t="s">
        <v>387</v>
      </c>
      <c r="G241" s="35"/>
      <c r="H241" s="35"/>
      <c r="I241" s="172"/>
      <c r="J241" s="35"/>
      <c r="K241" s="35"/>
      <c r="L241" s="38"/>
      <c r="M241" s="173"/>
      <c r="N241" s="174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122</v>
      </c>
      <c r="AU241" s="16" t="s">
        <v>89</v>
      </c>
    </row>
    <row r="242" spans="1:65" s="10" customFormat="1" ht="10.199999999999999">
      <c r="B242" s="178"/>
      <c r="C242" s="179"/>
      <c r="D242" s="175" t="s">
        <v>140</v>
      </c>
      <c r="E242" s="180" t="s">
        <v>1</v>
      </c>
      <c r="F242" s="181" t="s">
        <v>388</v>
      </c>
      <c r="G242" s="179"/>
      <c r="H242" s="182">
        <v>0.17299999999999999</v>
      </c>
      <c r="I242" s="183"/>
      <c r="J242" s="179"/>
      <c r="K242" s="179"/>
      <c r="L242" s="184"/>
      <c r="M242" s="185"/>
      <c r="N242" s="186"/>
      <c r="O242" s="186"/>
      <c r="P242" s="186"/>
      <c r="Q242" s="186"/>
      <c r="R242" s="186"/>
      <c r="S242" s="186"/>
      <c r="T242" s="187"/>
      <c r="AT242" s="188" t="s">
        <v>140</v>
      </c>
      <c r="AU242" s="188" t="s">
        <v>89</v>
      </c>
      <c r="AV242" s="10" t="s">
        <v>89</v>
      </c>
      <c r="AW242" s="10" t="s">
        <v>36</v>
      </c>
      <c r="AX242" s="10" t="s">
        <v>87</v>
      </c>
      <c r="AY242" s="188" t="s">
        <v>120</v>
      </c>
    </row>
    <row r="243" spans="1:65" s="13" customFormat="1" ht="22.8" customHeight="1">
      <c r="B243" s="205"/>
      <c r="C243" s="206"/>
      <c r="D243" s="207" t="s">
        <v>78</v>
      </c>
      <c r="E243" s="219" t="s">
        <v>141</v>
      </c>
      <c r="F243" s="219" t="s">
        <v>389</v>
      </c>
      <c r="G243" s="206"/>
      <c r="H243" s="206"/>
      <c r="I243" s="209"/>
      <c r="J243" s="220">
        <f>BK243</f>
        <v>0</v>
      </c>
      <c r="K243" s="206"/>
      <c r="L243" s="211"/>
      <c r="M243" s="212"/>
      <c r="N243" s="213"/>
      <c r="O243" s="213"/>
      <c r="P243" s="214">
        <f>SUM(P244:P280)</f>
        <v>0</v>
      </c>
      <c r="Q243" s="213"/>
      <c r="R243" s="214">
        <f>SUM(R244:R280)</f>
        <v>174.97611269999999</v>
      </c>
      <c r="S243" s="213"/>
      <c r="T243" s="215">
        <f>SUM(T244:T280)</f>
        <v>0</v>
      </c>
      <c r="AR243" s="216" t="s">
        <v>87</v>
      </c>
      <c r="AT243" s="217" t="s">
        <v>78</v>
      </c>
      <c r="AU243" s="217" t="s">
        <v>87</v>
      </c>
      <c r="AY243" s="216" t="s">
        <v>120</v>
      </c>
      <c r="BK243" s="218">
        <f>SUM(BK244:BK280)</f>
        <v>0</v>
      </c>
    </row>
    <row r="244" spans="1:65" s="2" customFormat="1" ht="24.15" customHeight="1">
      <c r="A244" s="33"/>
      <c r="B244" s="34"/>
      <c r="C244" s="157" t="s">
        <v>390</v>
      </c>
      <c r="D244" s="157" t="s">
        <v>114</v>
      </c>
      <c r="E244" s="158" t="s">
        <v>391</v>
      </c>
      <c r="F244" s="159" t="s">
        <v>392</v>
      </c>
      <c r="G244" s="160" t="s">
        <v>274</v>
      </c>
      <c r="H244" s="161">
        <v>26.17</v>
      </c>
      <c r="I244" s="162"/>
      <c r="J244" s="163">
        <f>ROUND(I244*H244,2)</f>
        <v>0</v>
      </c>
      <c r="K244" s="159" t="s">
        <v>239</v>
      </c>
      <c r="L244" s="38"/>
      <c r="M244" s="164" t="s">
        <v>1</v>
      </c>
      <c r="N244" s="165" t="s">
        <v>44</v>
      </c>
      <c r="O244" s="70"/>
      <c r="P244" s="166">
        <f>O244*H244</f>
        <v>0</v>
      </c>
      <c r="Q244" s="166">
        <v>0</v>
      </c>
      <c r="R244" s="166">
        <f>Q244*H244</f>
        <v>0</v>
      </c>
      <c r="S244" s="166">
        <v>0</v>
      </c>
      <c r="T244" s="16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8" t="s">
        <v>141</v>
      </c>
      <c r="AT244" s="168" t="s">
        <v>114</v>
      </c>
      <c r="AU244" s="168" t="s">
        <v>89</v>
      </c>
      <c r="AY244" s="16" t="s">
        <v>120</v>
      </c>
      <c r="BE244" s="169">
        <f>IF(N244="základní",J244,0)</f>
        <v>0</v>
      </c>
      <c r="BF244" s="169">
        <f>IF(N244="snížená",J244,0)</f>
        <v>0</v>
      </c>
      <c r="BG244" s="169">
        <f>IF(N244="zákl. přenesená",J244,0)</f>
        <v>0</v>
      </c>
      <c r="BH244" s="169">
        <f>IF(N244="sníž. přenesená",J244,0)</f>
        <v>0</v>
      </c>
      <c r="BI244" s="169">
        <f>IF(N244="nulová",J244,0)</f>
        <v>0</v>
      </c>
      <c r="BJ244" s="16" t="s">
        <v>87</v>
      </c>
      <c r="BK244" s="169">
        <f>ROUND(I244*H244,2)</f>
        <v>0</v>
      </c>
      <c r="BL244" s="16" t="s">
        <v>141</v>
      </c>
      <c r="BM244" s="168" t="s">
        <v>393</v>
      </c>
    </row>
    <row r="245" spans="1:65" s="2" customFormat="1" ht="19.2">
      <c r="A245" s="33"/>
      <c r="B245" s="34"/>
      <c r="C245" s="35"/>
      <c r="D245" s="175" t="s">
        <v>129</v>
      </c>
      <c r="E245" s="35"/>
      <c r="F245" s="177" t="s">
        <v>394</v>
      </c>
      <c r="G245" s="35"/>
      <c r="H245" s="35"/>
      <c r="I245" s="172"/>
      <c r="J245" s="35"/>
      <c r="K245" s="35"/>
      <c r="L245" s="38"/>
      <c r="M245" s="173"/>
      <c r="N245" s="174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129</v>
      </c>
      <c r="AU245" s="16" t="s">
        <v>89</v>
      </c>
    </row>
    <row r="246" spans="1:65" s="2" customFormat="1" ht="10.199999999999999">
      <c r="A246" s="33"/>
      <c r="B246" s="34"/>
      <c r="C246" s="35"/>
      <c r="D246" s="170" t="s">
        <v>122</v>
      </c>
      <c r="E246" s="35"/>
      <c r="F246" s="171" t="s">
        <v>395</v>
      </c>
      <c r="G246" s="35"/>
      <c r="H246" s="35"/>
      <c r="I246" s="172"/>
      <c r="J246" s="35"/>
      <c r="K246" s="35"/>
      <c r="L246" s="38"/>
      <c r="M246" s="173"/>
      <c r="N246" s="174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122</v>
      </c>
      <c r="AU246" s="16" t="s">
        <v>89</v>
      </c>
    </row>
    <row r="247" spans="1:65" s="10" customFormat="1" ht="10.199999999999999">
      <c r="B247" s="178"/>
      <c r="C247" s="179"/>
      <c r="D247" s="175" t="s">
        <v>140</v>
      </c>
      <c r="E247" s="180" t="s">
        <v>1</v>
      </c>
      <c r="F247" s="181" t="s">
        <v>396</v>
      </c>
      <c r="G247" s="179"/>
      <c r="H247" s="182">
        <v>26.17</v>
      </c>
      <c r="I247" s="183"/>
      <c r="J247" s="179"/>
      <c r="K247" s="179"/>
      <c r="L247" s="184"/>
      <c r="M247" s="185"/>
      <c r="N247" s="186"/>
      <c r="O247" s="186"/>
      <c r="P247" s="186"/>
      <c r="Q247" s="186"/>
      <c r="R247" s="186"/>
      <c r="S247" s="186"/>
      <c r="T247" s="187"/>
      <c r="AT247" s="188" t="s">
        <v>140</v>
      </c>
      <c r="AU247" s="188" t="s">
        <v>89</v>
      </c>
      <c r="AV247" s="10" t="s">
        <v>89</v>
      </c>
      <c r="AW247" s="10" t="s">
        <v>36</v>
      </c>
      <c r="AX247" s="10" t="s">
        <v>79</v>
      </c>
      <c r="AY247" s="188" t="s">
        <v>120</v>
      </c>
    </row>
    <row r="248" spans="1:65" s="14" customFormat="1" ht="10.199999999999999">
      <c r="B248" s="221"/>
      <c r="C248" s="222"/>
      <c r="D248" s="175" t="s">
        <v>140</v>
      </c>
      <c r="E248" s="223" t="s">
        <v>1</v>
      </c>
      <c r="F248" s="224" t="s">
        <v>251</v>
      </c>
      <c r="G248" s="222"/>
      <c r="H248" s="225">
        <v>26.17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140</v>
      </c>
      <c r="AU248" s="231" t="s">
        <v>89</v>
      </c>
      <c r="AV248" s="14" t="s">
        <v>141</v>
      </c>
      <c r="AW248" s="14" t="s">
        <v>36</v>
      </c>
      <c r="AX248" s="14" t="s">
        <v>87</v>
      </c>
      <c r="AY248" s="231" t="s">
        <v>120</v>
      </c>
    </row>
    <row r="249" spans="1:65" s="2" customFormat="1" ht="33" customHeight="1">
      <c r="A249" s="33"/>
      <c r="B249" s="34"/>
      <c r="C249" s="157" t="s">
        <v>397</v>
      </c>
      <c r="D249" s="157" t="s">
        <v>114</v>
      </c>
      <c r="E249" s="158" t="s">
        <v>398</v>
      </c>
      <c r="F249" s="159" t="s">
        <v>399</v>
      </c>
      <c r="G249" s="160" t="s">
        <v>238</v>
      </c>
      <c r="H249" s="161">
        <v>19.428000000000001</v>
      </c>
      <c r="I249" s="162"/>
      <c r="J249" s="163">
        <f>ROUND(I249*H249,2)</f>
        <v>0</v>
      </c>
      <c r="K249" s="159" t="s">
        <v>239</v>
      </c>
      <c r="L249" s="38"/>
      <c r="M249" s="164" t="s">
        <v>1</v>
      </c>
      <c r="N249" s="165" t="s">
        <v>44</v>
      </c>
      <c r="O249" s="70"/>
      <c r="P249" s="166">
        <f>O249*H249</f>
        <v>0</v>
      </c>
      <c r="Q249" s="166">
        <v>1.89</v>
      </c>
      <c r="R249" s="166">
        <f>Q249*H249</f>
        <v>36.718919999999997</v>
      </c>
      <c r="S249" s="166">
        <v>0</v>
      </c>
      <c r="T249" s="16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8" t="s">
        <v>141</v>
      </c>
      <c r="AT249" s="168" t="s">
        <v>114</v>
      </c>
      <c r="AU249" s="168" t="s">
        <v>89</v>
      </c>
      <c r="AY249" s="16" t="s">
        <v>120</v>
      </c>
      <c r="BE249" s="169">
        <f>IF(N249="základní",J249,0)</f>
        <v>0</v>
      </c>
      <c r="BF249" s="169">
        <f>IF(N249="snížená",J249,0)</f>
        <v>0</v>
      </c>
      <c r="BG249" s="169">
        <f>IF(N249="zákl. přenesená",J249,0)</f>
        <v>0</v>
      </c>
      <c r="BH249" s="169">
        <f>IF(N249="sníž. přenesená",J249,0)</f>
        <v>0</v>
      </c>
      <c r="BI249" s="169">
        <f>IF(N249="nulová",J249,0)</f>
        <v>0</v>
      </c>
      <c r="BJ249" s="16" t="s">
        <v>87</v>
      </c>
      <c r="BK249" s="169">
        <f>ROUND(I249*H249,2)</f>
        <v>0</v>
      </c>
      <c r="BL249" s="16" t="s">
        <v>141</v>
      </c>
      <c r="BM249" s="168" t="s">
        <v>400</v>
      </c>
    </row>
    <row r="250" spans="1:65" s="2" customFormat="1" ht="19.2">
      <c r="A250" s="33"/>
      <c r="B250" s="34"/>
      <c r="C250" s="35"/>
      <c r="D250" s="175" t="s">
        <v>129</v>
      </c>
      <c r="E250" s="35"/>
      <c r="F250" s="177" t="s">
        <v>401</v>
      </c>
      <c r="G250" s="35"/>
      <c r="H250" s="35"/>
      <c r="I250" s="172"/>
      <c r="J250" s="35"/>
      <c r="K250" s="35"/>
      <c r="L250" s="38"/>
      <c r="M250" s="173"/>
      <c r="N250" s="174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129</v>
      </c>
      <c r="AU250" s="16" t="s">
        <v>89</v>
      </c>
    </row>
    <row r="251" spans="1:65" s="2" customFormat="1" ht="10.199999999999999">
      <c r="A251" s="33"/>
      <c r="B251" s="34"/>
      <c r="C251" s="35"/>
      <c r="D251" s="170" t="s">
        <v>122</v>
      </c>
      <c r="E251" s="35"/>
      <c r="F251" s="171" t="s">
        <v>402</v>
      </c>
      <c r="G251" s="35"/>
      <c r="H251" s="35"/>
      <c r="I251" s="172"/>
      <c r="J251" s="35"/>
      <c r="K251" s="35"/>
      <c r="L251" s="38"/>
      <c r="M251" s="173"/>
      <c r="N251" s="174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122</v>
      </c>
      <c r="AU251" s="16" t="s">
        <v>89</v>
      </c>
    </row>
    <row r="252" spans="1:65" s="10" customFormat="1" ht="10.199999999999999">
      <c r="B252" s="178"/>
      <c r="C252" s="179"/>
      <c r="D252" s="175" t="s">
        <v>140</v>
      </c>
      <c r="E252" s="180" t="s">
        <v>1</v>
      </c>
      <c r="F252" s="181" t="s">
        <v>403</v>
      </c>
      <c r="G252" s="179"/>
      <c r="H252" s="182">
        <v>18.965</v>
      </c>
      <c r="I252" s="183"/>
      <c r="J252" s="179"/>
      <c r="K252" s="179"/>
      <c r="L252" s="184"/>
      <c r="M252" s="185"/>
      <c r="N252" s="186"/>
      <c r="O252" s="186"/>
      <c r="P252" s="186"/>
      <c r="Q252" s="186"/>
      <c r="R252" s="186"/>
      <c r="S252" s="186"/>
      <c r="T252" s="187"/>
      <c r="AT252" s="188" t="s">
        <v>140</v>
      </c>
      <c r="AU252" s="188" t="s">
        <v>89</v>
      </c>
      <c r="AV252" s="10" t="s">
        <v>89</v>
      </c>
      <c r="AW252" s="10" t="s">
        <v>36</v>
      </c>
      <c r="AX252" s="10" t="s">
        <v>79</v>
      </c>
      <c r="AY252" s="188" t="s">
        <v>120</v>
      </c>
    </row>
    <row r="253" spans="1:65" s="10" customFormat="1" ht="10.199999999999999">
      <c r="B253" s="178"/>
      <c r="C253" s="179"/>
      <c r="D253" s="175" t="s">
        <v>140</v>
      </c>
      <c r="E253" s="180" t="s">
        <v>1</v>
      </c>
      <c r="F253" s="181" t="s">
        <v>404</v>
      </c>
      <c r="G253" s="179"/>
      <c r="H253" s="182">
        <v>0.34599999999999997</v>
      </c>
      <c r="I253" s="183"/>
      <c r="J253" s="179"/>
      <c r="K253" s="179"/>
      <c r="L253" s="184"/>
      <c r="M253" s="185"/>
      <c r="N253" s="186"/>
      <c r="O253" s="186"/>
      <c r="P253" s="186"/>
      <c r="Q253" s="186"/>
      <c r="R253" s="186"/>
      <c r="S253" s="186"/>
      <c r="T253" s="187"/>
      <c r="AT253" s="188" t="s">
        <v>140</v>
      </c>
      <c r="AU253" s="188" t="s">
        <v>89</v>
      </c>
      <c r="AV253" s="10" t="s">
        <v>89</v>
      </c>
      <c r="AW253" s="10" t="s">
        <v>36</v>
      </c>
      <c r="AX253" s="10" t="s">
        <v>79</v>
      </c>
      <c r="AY253" s="188" t="s">
        <v>120</v>
      </c>
    </row>
    <row r="254" spans="1:65" s="10" customFormat="1" ht="10.199999999999999">
      <c r="B254" s="178"/>
      <c r="C254" s="179"/>
      <c r="D254" s="175" t="s">
        <v>140</v>
      </c>
      <c r="E254" s="180" t="s">
        <v>1</v>
      </c>
      <c r="F254" s="181" t="s">
        <v>405</v>
      </c>
      <c r="G254" s="179"/>
      <c r="H254" s="182">
        <v>0.11700000000000001</v>
      </c>
      <c r="I254" s="183"/>
      <c r="J254" s="179"/>
      <c r="K254" s="179"/>
      <c r="L254" s="184"/>
      <c r="M254" s="185"/>
      <c r="N254" s="186"/>
      <c r="O254" s="186"/>
      <c r="P254" s="186"/>
      <c r="Q254" s="186"/>
      <c r="R254" s="186"/>
      <c r="S254" s="186"/>
      <c r="T254" s="187"/>
      <c r="AT254" s="188" t="s">
        <v>140</v>
      </c>
      <c r="AU254" s="188" t="s">
        <v>89</v>
      </c>
      <c r="AV254" s="10" t="s">
        <v>89</v>
      </c>
      <c r="AW254" s="10" t="s">
        <v>36</v>
      </c>
      <c r="AX254" s="10" t="s">
        <v>79</v>
      </c>
      <c r="AY254" s="188" t="s">
        <v>120</v>
      </c>
    </row>
    <row r="255" spans="1:65" s="14" customFormat="1" ht="10.199999999999999">
      <c r="B255" s="221"/>
      <c r="C255" s="222"/>
      <c r="D255" s="175" t="s">
        <v>140</v>
      </c>
      <c r="E255" s="223" t="s">
        <v>1</v>
      </c>
      <c r="F255" s="224" t="s">
        <v>251</v>
      </c>
      <c r="G255" s="222"/>
      <c r="H255" s="225">
        <v>19.428000000000001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140</v>
      </c>
      <c r="AU255" s="231" t="s">
        <v>89</v>
      </c>
      <c r="AV255" s="14" t="s">
        <v>141</v>
      </c>
      <c r="AW255" s="14" t="s">
        <v>36</v>
      </c>
      <c r="AX255" s="14" t="s">
        <v>87</v>
      </c>
      <c r="AY255" s="231" t="s">
        <v>120</v>
      </c>
    </row>
    <row r="256" spans="1:65" s="2" customFormat="1" ht="24.15" customHeight="1">
      <c r="A256" s="33"/>
      <c r="B256" s="34"/>
      <c r="C256" s="157" t="s">
        <v>406</v>
      </c>
      <c r="D256" s="157" t="s">
        <v>114</v>
      </c>
      <c r="E256" s="158" t="s">
        <v>407</v>
      </c>
      <c r="F256" s="159" t="s">
        <v>408</v>
      </c>
      <c r="G256" s="160" t="s">
        <v>238</v>
      </c>
      <c r="H256" s="161">
        <v>56.9</v>
      </c>
      <c r="I256" s="162"/>
      <c r="J256" s="163">
        <f>ROUND(I256*H256,2)</f>
        <v>0</v>
      </c>
      <c r="K256" s="159" t="s">
        <v>239</v>
      </c>
      <c r="L256" s="38"/>
      <c r="M256" s="164" t="s">
        <v>1</v>
      </c>
      <c r="N256" s="165" t="s">
        <v>44</v>
      </c>
      <c r="O256" s="70"/>
      <c r="P256" s="166">
        <f>O256*H256</f>
        <v>0</v>
      </c>
      <c r="Q256" s="166">
        <v>1.9967999999999999</v>
      </c>
      <c r="R256" s="166">
        <f>Q256*H256</f>
        <v>113.61792</v>
      </c>
      <c r="S256" s="166">
        <v>0</v>
      </c>
      <c r="T256" s="167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8" t="s">
        <v>141</v>
      </c>
      <c r="AT256" s="168" t="s">
        <v>114</v>
      </c>
      <c r="AU256" s="168" t="s">
        <v>89</v>
      </c>
      <c r="AY256" s="16" t="s">
        <v>120</v>
      </c>
      <c r="BE256" s="169">
        <f>IF(N256="základní",J256,0)</f>
        <v>0</v>
      </c>
      <c r="BF256" s="169">
        <f>IF(N256="snížená",J256,0)</f>
        <v>0</v>
      </c>
      <c r="BG256" s="169">
        <f>IF(N256="zákl. přenesená",J256,0)</f>
        <v>0</v>
      </c>
      <c r="BH256" s="169">
        <f>IF(N256="sníž. přenesená",J256,0)</f>
        <v>0</v>
      </c>
      <c r="BI256" s="169">
        <f>IF(N256="nulová",J256,0)</f>
        <v>0</v>
      </c>
      <c r="BJ256" s="16" t="s">
        <v>87</v>
      </c>
      <c r="BK256" s="169">
        <f>ROUND(I256*H256,2)</f>
        <v>0</v>
      </c>
      <c r="BL256" s="16" t="s">
        <v>141</v>
      </c>
      <c r="BM256" s="168" t="s">
        <v>409</v>
      </c>
    </row>
    <row r="257" spans="1:65" s="2" customFormat="1" ht="28.8">
      <c r="A257" s="33"/>
      <c r="B257" s="34"/>
      <c r="C257" s="35"/>
      <c r="D257" s="175" t="s">
        <v>129</v>
      </c>
      <c r="E257" s="35"/>
      <c r="F257" s="177" t="s">
        <v>410</v>
      </c>
      <c r="G257" s="35"/>
      <c r="H257" s="35"/>
      <c r="I257" s="172"/>
      <c r="J257" s="35"/>
      <c r="K257" s="35"/>
      <c r="L257" s="38"/>
      <c r="M257" s="173"/>
      <c r="N257" s="174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129</v>
      </c>
      <c r="AU257" s="16" t="s">
        <v>89</v>
      </c>
    </row>
    <row r="258" spans="1:65" s="2" customFormat="1" ht="10.199999999999999">
      <c r="A258" s="33"/>
      <c r="B258" s="34"/>
      <c r="C258" s="35"/>
      <c r="D258" s="170" t="s">
        <v>122</v>
      </c>
      <c r="E258" s="35"/>
      <c r="F258" s="171" t="s">
        <v>411</v>
      </c>
      <c r="G258" s="35"/>
      <c r="H258" s="35"/>
      <c r="I258" s="172"/>
      <c r="J258" s="35"/>
      <c r="K258" s="35"/>
      <c r="L258" s="38"/>
      <c r="M258" s="173"/>
      <c r="N258" s="174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122</v>
      </c>
      <c r="AU258" s="16" t="s">
        <v>89</v>
      </c>
    </row>
    <row r="259" spans="1:65" s="10" customFormat="1" ht="10.199999999999999">
      <c r="B259" s="178"/>
      <c r="C259" s="179"/>
      <c r="D259" s="175" t="s">
        <v>140</v>
      </c>
      <c r="E259" s="180" t="s">
        <v>1</v>
      </c>
      <c r="F259" s="181" t="s">
        <v>412</v>
      </c>
      <c r="G259" s="179"/>
      <c r="H259" s="182">
        <v>56.9</v>
      </c>
      <c r="I259" s="183"/>
      <c r="J259" s="179"/>
      <c r="K259" s="179"/>
      <c r="L259" s="184"/>
      <c r="M259" s="185"/>
      <c r="N259" s="186"/>
      <c r="O259" s="186"/>
      <c r="P259" s="186"/>
      <c r="Q259" s="186"/>
      <c r="R259" s="186"/>
      <c r="S259" s="186"/>
      <c r="T259" s="187"/>
      <c r="AT259" s="188" t="s">
        <v>140</v>
      </c>
      <c r="AU259" s="188" t="s">
        <v>89</v>
      </c>
      <c r="AV259" s="10" t="s">
        <v>89</v>
      </c>
      <c r="AW259" s="10" t="s">
        <v>36</v>
      </c>
      <c r="AX259" s="10" t="s">
        <v>79</v>
      </c>
      <c r="AY259" s="188" t="s">
        <v>120</v>
      </c>
    </row>
    <row r="260" spans="1:65" s="14" customFormat="1" ht="10.199999999999999">
      <c r="B260" s="221"/>
      <c r="C260" s="222"/>
      <c r="D260" s="175" t="s">
        <v>140</v>
      </c>
      <c r="E260" s="223" t="s">
        <v>1</v>
      </c>
      <c r="F260" s="224" t="s">
        <v>251</v>
      </c>
      <c r="G260" s="222"/>
      <c r="H260" s="225">
        <v>56.9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140</v>
      </c>
      <c r="AU260" s="231" t="s">
        <v>89</v>
      </c>
      <c r="AV260" s="14" t="s">
        <v>141</v>
      </c>
      <c r="AW260" s="14" t="s">
        <v>36</v>
      </c>
      <c r="AX260" s="14" t="s">
        <v>87</v>
      </c>
      <c r="AY260" s="231" t="s">
        <v>120</v>
      </c>
    </row>
    <row r="261" spans="1:65" s="2" customFormat="1" ht="24.15" customHeight="1">
      <c r="A261" s="33"/>
      <c r="B261" s="34"/>
      <c r="C261" s="157" t="s">
        <v>413</v>
      </c>
      <c r="D261" s="157" t="s">
        <v>114</v>
      </c>
      <c r="E261" s="158" t="s">
        <v>414</v>
      </c>
      <c r="F261" s="159" t="s">
        <v>408</v>
      </c>
      <c r="G261" s="160" t="s">
        <v>238</v>
      </c>
      <c r="H261" s="161">
        <v>1.8919999999999999</v>
      </c>
      <c r="I261" s="162"/>
      <c r="J261" s="163">
        <f>ROUND(I261*H261,2)</f>
        <v>0</v>
      </c>
      <c r="K261" s="159" t="s">
        <v>239</v>
      </c>
      <c r="L261" s="38"/>
      <c r="M261" s="164" t="s">
        <v>1</v>
      </c>
      <c r="N261" s="165" t="s">
        <v>44</v>
      </c>
      <c r="O261" s="70"/>
      <c r="P261" s="166">
        <f>O261*H261</f>
        <v>0</v>
      </c>
      <c r="Q261" s="166">
        <v>1.9967999999999999</v>
      </c>
      <c r="R261" s="166">
        <f>Q261*H261</f>
        <v>3.7779455999999998</v>
      </c>
      <c r="S261" s="166">
        <v>0</v>
      </c>
      <c r="T261" s="16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8" t="s">
        <v>141</v>
      </c>
      <c r="AT261" s="168" t="s">
        <v>114</v>
      </c>
      <c r="AU261" s="168" t="s">
        <v>89</v>
      </c>
      <c r="AY261" s="16" t="s">
        <v>120</v>
      </c>
      <c r="BE261" s="169">
        <f>IF(N261="základní",J261,0)</f>
        <v>0</v>
      </c>
      <c r="BF261" s="169">
        <f>IF(N261="snížená",J261,0)</f>
        <v>0</v>
      </c>
      <c r="BG261" s="169">
        <f>IF(N261="zákl. přenesená",J261,0)</f>
        <v>0</v>
      </c>
      <c r="BH261" s="169">
        <f>IF(N261="sníž. přenesená",J261,0)</f>
        <v>0</v>
      </c>
      <c r="BI261" s="169">
        <f>IF(N261="nulová",J261,0)</f>
        <v>0</v>
      </c>
      <c r="BJ261" s="16" t="s">
        <v>87</v>
      </c>
      <c r="BK261" s="169">
        <f>ROUND(I261*H261,2)</f>
        <v>0</v>
      </c>
      <c r="BL261" s="16" t="s">
        <v>141</v>
      </c>
      <c r="BM261" s="168" t="s">
        <v>415</v>
      </c>
    </row>
    <row r="262" spans="1:65" s="2" customFormat="1" ht="28.8">
      <c r="A262" s="33"/>
      <c r="B262" s="34"/>
      <c r="C262" s="35"/>
      <c r="D262" s="175" t="s">
        <v>129</v>
      </c>
      <c r="E262" s="35"/>
      <c r="F262" s="177" t="s">
        <v>410</v>
      </c>
      <c r="G262" s="35"/>
      <c r="H262" s="35"/>
      <c r="I262" s="172"/>
      <c r="J262" s="35"/>
      <c r="K262" s="35"/>
      <c r="L262" s="38"/>
      <c r="M262" s="173"/>
      <c r="N262" s="174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129</v>
      </c>
      <c r="AU262" s="16" t="s">
        <v>89</v>
      </c>
    </row>
    <row r="263" spans="1:65" s="2" customFormat="1" ht="10.199999999999999">
      <c r="A263" s="33"/>
      <c r="B263" s="34"/>
      <c r="C263" s="35"/>
      <c r="D263" s="170" t="s">
        <v>122</v>
      </c>
      <c r="E263" s="35"/>
      <c r="F263" s="171" t="s">
        <v>416</v>
      </c>
      <c r="G263" s="35"/>
      <c r="H263" s="35"/>
      <c r="I263" s="172"/>
      <c r="J263" s="35"/>
      <c r="K263" s="35"/>
      <c r="L263" s="38"/>
      <c r="M263" s="173"/>
      <c r="N263" s="174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122</v>
      </c>
      <c r="AU263" s="16" t="s">
        <v>89</v>
      </c>
    </row>
    <row r="264" spans="1:65" s="10" customFormat="1" ht="10.199999999999999">
      <c r="B264" s="178"/>
      <c r="C264" s="179"/>
      <c r="D264" s="175" t="s">
        <v>140</v>
      </c>
      <c r="E264" s="180" t="s">
        <v>1</v>
      </c>
      <c r="F264" s="181" t="s">
        <v>417</v>
      </c>
      <c r="G264" s="179"/>
      <c r="H264" s="182">
        <v>0.80200000000000005</v>
      </c>
      <c r="I264" s="183"/>
      <c r="J264" s="179"/>
      <c r="K264" s="179"/>
      <c r="L264" s="184"/>
      <c r="M264" s="185"/>
      <c r="N264" s="186"/>
      <c r="O264" s="186"/>
      <c r="P264" s="186"/>
      <c r="Q264" s="186"/>
      <c r="R264" s="186"/>
      <c r="S264" s="186"/>
      <c r="T264" s="187"/>
      <c r="AT264" s="188" t="s">
        <v>140</v>
      </c>
      <c r="AU264" s="188" t="s">
        <v>89</v>
      </c>
      <c r="AV264" s="10" t="s">
        <v>89</v>
      </c>
      <c r="AW264" s="10" t="s">
        <v>36</v>
      </c>
      <c r="AX264" s="10" t="s">
        <v>79</v>
      </c>
      <c r="AY264" s="188" t="s">
        <v>120</v>
      </c>
    </row>
    <row r="265" spans="1:65" s="10" customFormat="1" ht="10.199999999999999">
      <c r="B265" s="178"/>
      <c r="C265" s="179"/>
      <c r="D265" s="175" t="s">
        <v>140</v>
      </c>
      <c r="E265" s="180" t="s">
        <v>1</v>
      </c>
      <c r="F265" s="181" t="s">
        <v>418</v>
      </c>
      <c r="G265" s="179"/>
      <c r="H265" s="182">
        <v>1.0900000000000001</v>
      </c>
      <c r="I265" s="183"/>
      <c r="J265" s="179"/>
      <c r="K265" s="179"/>
      <c r="L265" s="184"/>
      <c r="M265" s="185"/>
      <c r="N265" s="186"/>
      <c r="O265" s="186"/>
      <c r="P265" s="186"/>
      <c r="Q265" s="186"/>
      <c r="R265" s="186"/>
      <c r="S265" s="186"/>
      <c r="T265" s="187"/>
      <c r="AT265" s="188" t="s">
        <v>140</v>
      </c>
      <c r="AU265" s="188" t="s">
        <v>89</v>
      </c>
      <c r="AV265" s="10" t="s">
        <v>89</v>
      </c>
      <c r="AW265" s="10" t="s">
        <v>36</v>
      </c>
      <c r="AX265" s="10" t="s">
        <v>79</v>
      </c>
      <c r="AY265" s="188" t="s">
        <v>120</v>
      </c>
    </row>
    <row r="266" spans="1:65" s="14" customFormat="1" ht="10.199999999999999">
      <c r="B266" s="221"/>
      <c r="C266" s="222"/>
      <c r="D266" s="175" t="s">
        <v>140</v>
      </c>
      <c r="E266" s="223" t="s">
        <v>1</v>
      </c>
      <c r="F266" s="224" t="s">
        <v>251</v>
      </c>
      <c r="G266" s="222"/>
      <c r="H266" s="225">
        <v>1.8919999999999999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140</v>
      </c>
      <c r="AU266" s="231" t="s">
        <v>89</v>
      </c>
      <c r="AV266" s="14" t="s">
        <v>141</v>
      </c>
      <c r="AW266" s="14" t="s">
        <v>36</v>
      </c>
      <c r="AX266" s="14" t="s">
        <v>87</v>
      </c>
      <c r="AY266" s="231" t="s">
        <v>120</v>
      </c>
    </row>
    <row r="267" spans="1:65" s="2" customFormat="1" ht="24.15" customHeight="1">
      <c r="A267" s="33"/>
      <c r="B267" s="34"/>
      <c r="C267" s="157" t="s">
        <v>419</v>
      </c>
      <c r="D267" s="157" t="s">
        <v>114</v>
      </c>
      <c r="E267" s="158" t="s">
        <v>420</v>
      </c>
      <c r="F267" s="159" t="s">
        <v>421</v>
      </c>
      <c r="G267" s="160" t="s">
        <v>238</v>
      </c>
      <c r="H267" s="161">
        <v>0.58399999999999996</v>
      </c>
      <c r="I267" s="162"/>
      <c r="J267" s="163">
        <f>ROUND(I267*H267,2)</f>
        <v>0</v>
      </c>
      <c r="K267" s="159" t="s">
        <v>239</v>
      </c>
      <c r="L267" s="38"/>
      <c r="M267" s="164" t="s">
        <v>1</v>
      </c>
      <c r="N267" s="165" t="s">
        <v>44</v>
      </c>
      <c r="O267" s="70"/>
      <c r="P267" s="166">
        <f>O267*H267</f>
        <v>0</v>
      </c>
      <c r="Q267" s="166">
        <v>2.4142999999999999</v>
      </c>
      <c r="R267" s="166">
        <f>Q267*H267</f>
        <v>1.4099511999999998</v>
      </c>
      <c r="S267" s="166">
        <v>0</v>
      </c>
      <c r="T267" s="16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8" t="s">
        <v>141</v>
      </c>
      <c r="AT267" s="168" t="s">
        <v>114</v>
      </c>
      <c r="AU267" s="168" t="s">
        <v>89</v>
      </c>
      <c r="AY267" s="16" t="s">
        <v>120</v>
      </c>
      <c r="BE267" s="169">
        <f>IF(N267="základní",J267,0)</f>
        <v>0</v>
      </c>
      <c r="BF267" s="169">
        <f>IF(N267="snížená",J267,0)</f>
        <v>0</v>
      </c>
      <c r="BG267" s="169">
        <f>IF(N267="zákl. přenesená",J267,0)</f>
        <v>0</v>
      </c>
      <c r="BH267" s="169">
        <f>IF(N267="sníž. přenesená",J267,0)</f>
        <v>0</v>
      </c>
      <c r="BI267" s="169">
        <f>IF(N267="nulová",J267,0)</f>
        <v>0</v>
      </c>
      <c r="BJ267" s="16" t="s">
        <v>87</v>
      </c>
      <c r="BK267" s="169">
        <f>ROUND(I267*H267,2)</f>
        <v>0</v>
      </c>
      <c r="BL267" s="16" t="s">
        <v>141</v>
      </c>
      <c r="BM267" s="168" t="s">
        <v>422</v>
      </c>
    </row>
    <row r="268" spans="1:65" s="2" customFormat="1" ht="28.8">
      <c r="A268" s="33"/>
      <c r="B268" s="34"/>
      <c r="C268" s="35"/>
      <c r="D268" s="175" t="s">
        <v>129</v>
      </c>
      <c r="E268" s="35"/>
      <c r="F268" s="177" t="s">
        <v>423</v>
      </c>
      <c r="G268" s="35"/>
      <c r="H268" s="35"/>
      <c r="I268" s="172"/>
      <c r="J268" s="35"/>
      <c r="K268" s="35"/>
      <c r="L268" s="38"/>
      <c r="M268" s="173"/>
      <c r="N268" s="174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129</v>
      </c>
      <c r="AU268" s="16" t="s">
        <v>89</v>
      </c>
    </row>
    <row r="269" spans="1:65" s="2" customFormat="1" ht="10.199999999999999">
      <c r="A269" s="33"/>
      <c r="B269" s="34"/>
      <c r="C269" s="35"/>
      <c r="D269" s="170" t="s">
        <v>122</v>
      </c>
      <c r="E269" s="35"/>
      <c r="F269" s="171" t="s">
        <v>424</v>
      </c>
      <c r="G269" s="35"/>
      <c r="H269" s="35"/>
      <c r="I269" s="172"/>
      <c r="J269" s="35"/>
      <c r="K269" s="35"/>
      <c r="L269" s="38"/>
      <c r="M269" s="173"/>
      <c r="N269" s="174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122</v>
      </c>
      <c r="AU269" s="16" t="s">
        <v>89</v>
      </c>
    </row>
    <row r="270" spans="1:65" s="10" customFormat="1" ht="20.399999999999999">
      <c r="B270" s="178"/>
      <c r="C270" s="179"/>
      <c r="D270" s="175" t="s">
        <v>140</v>
      </c>
      <c r="E270" s="180" t="s">
        <v>1</v>
      </c>
      <c r="F270" s="181" t="s">
        <v>425</v>
      </c>
      <c r="G270" s="179"/>
      <c r="H270" s="182">
        <v>0.58399999999999996</v>
      </c>
      <c r="I270" s="183"/>
      <c r="J270" s="179"/>
      <c r="K270" s="179"/>
      <c r="L270" s="184"/>
      <c r="M270" s="185"/>
      <c r="N270" s="186"/>
      <c r="O270" s="186"/>
      <c r="P270" s="186"/>
      <c r="Q270" s="186"/>
      <c r="R270" s="186"/>
      <c r="S270" s="186"/>
      <c r="T270" s="187"/>
      <c r="AT270" s="188" t="s">
        <v>140</v>
      </c>
      <c r="AU270" s="188" t="s">
        <v>89</v>
      </c>
      <c r="AV270" s="10" t="s">
        <v>89</v>
      </c>
      <c r="AW270" s="10" t="s">
        <v>36</v>
      </c>
      <c r="AX270" s="10" t="s">
        <v>87</v>
      </c>
      <c r="AY270" s="188" t="s">
        <v>120</v>
      </c>
    </row>
    <row r="271" spans="1:65" s="2" customFormat="1" ht="16.5" customHeight="1">
      <c r="A271" s="33"/>
      <c r="B271" s="34"/>
      <c r="C271" s="157" t="s">
        <v>426</v>
      </c>
      <c r="D271" s="157" t="s">
        <v>114</v>
      </c>
      <c r="E271" s="158" t="s">
        <v>427</v>
      </c>
      <c r="F271" s="159" t="s">
        <v>428</v>
      </c>
      <c r="G271" s="160" t="s">
        <v>274</v>
      </c>
      <c r="H271" s="161">
        <v>189.65</v>
      </c>
      <c r="I271" s="162"/>
      <c r="J271" s="163">
        <f>ROUND(I271*H271,2)</f>
        <v>0</v>
      </c>
      <c r="K271" s="159" t="s">
        <v>239</v>
      </c>
      <c r="L271" s="38"/>
      <c r="M271" s="164" t="s">
        <v>1</v>
      </c>
      <c r="N271" s="165" t="s">
        <v>44</v>
      </c>
      <c r="O271" s="70"/>
      <c r="P271" s="166">
        <f>O271*H271</f>
        <v>0</v>
      </c>
      <c r="Q271" s="166">
        <v>0</v>
      </c>
      <c r="R271" s="166">
        <f>Q271*H271</f>
        <v>0</v>
      </c>
      <c r="S271" s="166">
        <v>0</v>
      </c>
      <c r="T271" s="16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8" t="s">
        <v>141</v>
      </c>
      <c r="AT271" s="168" t="s">
        <v>114</v>
      </c>
      <c r="AU271" s="168" t="s">
        <v>89</v>
      </c>
      <c r="AY271" s="16" t="s">
        <v>120</v>
      </c>
      <c r="BE271" s="169">
        <f>IF(N271="základní",J271,0)</f>
        <v>0</v>
      </c>
      <c r="BF271" s="169">
        <f>IF(N271="snížená",J271,0)</f>
        <v>0</v>
      </c>
      <c r="BG271" s="169">
        <f>IF(N271="zákl. přenesená",J271,0)</f>
        <v>0</v>
      </c>
      <c r="BH271" s="169">
        <f>IF(N271="sníž. přenesená",J271,0)</f>
        <v>0</v>
      </c>
      <c r="BI271" s="169">
        <f>IF(N271="nulová",J271,0)</f>
        <v>0</v>
      </c>
      <c r="BJ271" s="16" t="s">
        <v>87</v>
      </c>
      <c r="BK271" s="169">
        <f>ROUND(I271*H271,2)</f>
        <v>0</v>
      </c>
      <c r="BL271" s="16" t="s">
        <v>141</v>
      </c>
      <c r="BM271" s="168" t="s">
        <v>429</v>
      </c>
    </row>
    <row r="272" spans="1:65" s="2" customFormat="1" ht="19.2">
      <c r="A272" s="33"/>
      <c r="B272" s="34"/>
      <c r="C272" s="35"/>
      <c r="D272" s="175" t="s">
        <v>129</v>
      </c>
      <c r="E272" s="35"/>
      <c r="F272" s="177" t="s">
        <v>430</v>
      </c>
      <c r="G272" s="35"/>
      <c r="H272" s="35"/>
      <c r="I272" s="172"/>
      <c r="J272" s="35"/>
      <c r="K272" s="35"/>
      <c r="L272" s="38"/>
      <c r="M272" s="173"/>
      <c r="N272" s="174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129</v>
      </c>
      <c r="AU272" s="16" t="s">
        <v>89</v>
      </c>
    </row>
    <row r="273" spans="1:65" s="2" customFormat="1" ht="10.199999999999999">
      <c r="A273" s="33"/>
      <c r="B273" s="34"/>
      <c r="C273" s="35"/>
      <c r="D273" s="170" t="s">
        <v>122</v>
      </c>
      <c r="E273" s="35"/>
      <c r="F273" s="171" t="s">
        <v>431</v>
      </c>
      <c r="G273" s="35"/>
      <c r="H273" s="35"/>
      <c r="I273" s="172"/>
      <c r="J273" s="35"/>
      <c r="K273" s="35"/>
      <c r="L273" s="38"/>
      <c r="M273" s="173"/>
      <c r="N273" s="174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122</v>
      </c>
      <c r="AU273" s="16" t="s">
        <v>89</v>
      </c>
    </row>
    <row r="274" spans="1:65" s="10" customFormat="1" ht="10.199999999999999">
      <c r="B274" s="178"/>
      <c r="C274" s="179"/>
      <c r="D274" s="175" t="s">
        <v>140</v>
      </c>
      <c r="E274" s="180" t="s">
        <v>1</v>
      </c>
      <c r="F274" s="181" t="s">
        <v>432</v>
      </c>
      <c r="G274" s="179"/>
      <c r="H274" s="182">
        <v>189.65</v>
      </c>
      <c r="I274" s="183"/>
      <c r="J274" s="179"/>
      <c r="K274" s="179"/>
      <c r="L274" s="184"/>
      <c r="M274" s="185"/>
      <c r="N274" s="186"/>
      <c r="O274" s="186"/>
      <c r="P274" s="186"/>
      <c r="Q274" s="186"/>
      <c r="R274" s="186"/>
      <c r="S274" s="186"/>
      <c r="T274" s="187"/>
      <c r="AT274" s="188" t="s">
        <v>140</v>
      </c>
      <c r="AU274" s="188" t="s">
        <v>89</v>
      </c>
      <c r="AV274" s="10" t="s">
        <v>89</v>
      </c>
      <c r="AW274" s="10" t="s">
        <v>36</v>
      </c>
      <c r="AX274" s="10" t="s">
        <v>79</v>
      </c>
      <c r="AY274" s="188" t="s">
        <v>120</v>
      </c>
    </row>
    <row r="275" spans="1:65" s="14" customFormat="1" ht="10.199999999999999">
      <c r="B275" s="221"/>
      <c r="C275" s="222"/>
      <c r="D275" s="175" t="s">
        <v>140</v>
      </c>
      <c r="E275" s="223" t="s">
        <v>1</v>
      </c>
      <c r="F275" s="224" t="s">
        <v>251</v>
      </c>
      <c r="G275" s="222"/>
      <c r="H275" s="225">
        <v>189.65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AT275" s="231" t="s">
        <v>140</v>
      </c>
      <c r="AU275" s="231" t="s">
        <v>89</v>
      </c>
      <c r="AV275" s="14" t="s">
        <v>141</v>
      </c>
      <c r="AW275" s="14" t="s">
        <v>36</v>
      </c>
      <c r="AX275" s="14" t="s">
        <v>87</v>
      </c>
      <c r="AY275" s="231" t="s">
        <v>120</v>
      </c>
    </row>
    <row r="276" spans="1:65" s="2" customFormat="1" ht="24.15" customHeight="1">
      <c r="A276" s="33"/>
      <c r="B276" s="34"/>
      <c r="C276" s="157" t="s">
        <v>433</v>
      </c>
      <c r="D276" s="157" t="s">
        <v>114</v>
      </c>
      <c r="E276" s="158" t="s">
        <v>434</v>
      </c>
      <c r="F276" s="159" t="s">
        <v>435</v>
      </c>
      <c r="G276" s="160" t="s">
        <v>274</v>
      </c>
      <c r="H276" s="161">
        <v>26.17</v>
      </c>
      <c r="I276" s="162"/>
      <c r="J276" s="163">
        <f>ROUND(I276*H276,2)</f>
        <v>0</v>
      </c>
      <c r="K276" s="159" t="s">
        <v>239</v>
      </c>
      <c r="L276" s="38"/>
      <c r="M276" s="164" t="s">
        <v>1</v>
      </c>
      <c r="N276" s="165" t="s">
        <v>44</v>
      </c>
      <c r="O276" s="70"/>
      <c r="P276" s="166">
        <f>O276*H276</f>
        <v>0</v>
      </c>
      <c r="Q276" s="166">
        <v>0.74326999999999999</v>
      </c>
      <c r="R276" s="166">
        <f>Q276*H276</f>
        <v>19.451375900000002</v>
      </c>
      <c r="S276" s="166">
        <v>0</v>
      </c>
      <c r="T276" s="16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8" t="s">
        <v>141</v>
      </c>
      <c r="AT276" s="168" t="s">
        <v>114</v>
      </c>
      <c r="AU276" s="168" t="s">
        <v>89</v>
      </c>
      <c r="AY276" s="16" t="s">
        <v>120</v>
      </c>
      <c r="BE276" s="169">
        <f>IF(N276="základní",J276,0)</f>
        <v>0</v>
      </c>
      <c r="BF276" s="169">
        <f>IF(N276="snížená",J276,0)</f>
        <v>0</v>
      </c>
      <c r="BG276" s="169">
        <f>IF(N276="zákl. přenesená",J276,0)</f>
        <v>0</v>
      </c>
      <c r="BH276" s="169">
        <f>IF(N276="sníž. přenesená",J276,0)</f>
        <v>0</v>
      </c>
      <c r="BI276" s="169">
        <f>IF(N276="nulová",J276,0)</f>
        <v>0</v>
      </c>
      <c r="BJ276" s="16" t="s">
        <v>87</v>
      </c>
      <c r="BK276" s="169">
        <f>ROUND(I276*H276,2)</f>
        <v>0</v>
      </c>
      <c r="BL276" s="16" t="s">
        <v>141</v>
      </c>
      <c r="BM276" s="168" t="s">
        <v>436</v>
      </c>
    </row>
    <row r="277" spans="1:65" s="2" customFormat="1" ht="28.8">
      <c r="A277" s="33"/>
      <c r="B277" s="34"/>
      <c r="C277" s="35"/>
      <c r="D277" s="175" t="s">
        <v>129</v>
      </c>
      <c r="E277" s="35"/>
      <c r="F277" s="177" t="s">
        <v>437</v>
      </c>
      <c r="G277" s="35"/>
      <c r="H277" s="35"/>
      <c r="I277" s="172"/>
      <c r="J277" s="35"/>
      <c r="K277" s="35"/>
      <c r="L277" s="38"/>
      <c r="M277" s="173"/>
      <c r="N277" s="174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129</v>
      </c>
      <c r="AU277" s="16" t="s">
        <v>89</v>
      </c>
    </row>
    <row r="278" spans="1:65" s="2" customFormat="1" ht="10.199999999999999">
      <c r="A278" s="33"/>
      <c r="B278" s="34"/>
      <c r="C278" s="35"/>
      <c r="D278" s="170" t="s">
        <v>122</v>
      </c>
      <c r="E278" s="35"/>
      <c r="F278" s="171" t="s">
        <v>438</v>
      </c>
      <c r="G278" s="35"/>
      <c r="H278" s="35"/>
      <c r="I278" s="172"/>
      <c r="J278" s="35"/>
      <c r="K278" s="35"/>
      <c r="L278" s="38"/>
      <c r="M278" s="173"/>
      <c r="N278" s="174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122</v>
      </c>
      <c r="AU278" s="16" t="s">
        <v>89</v>
      </c>
    </row>
    <row r="279" spans="1:65" s="10" customFormat="1" ht="10.199999999999999">
      <c r="B279" s="178"/>
      <c r="C279" s="179"/>
      <c r="D279" s="175" t="s">
        <v>140</v>
      </c>
      <c r="E279" s="180" t="s">
        <v>1</v>
      </c>
      <c r="F279" s="181" t="s">
        <v>439</v>
      </c>
      <c r="G279" s="179"/>
      <c r="H279" s="182">
        <v>26.17</v>
      </c>
      <c r="I279" s="183"/>
      <c r="J279" s="179"/>
      <c r="K279" s="179"/>
      <c r="L279" s="184"/>
      <c r="M279" s="185"/>
      <c r="N279" s="186"/>
      <c r="O279" s="186"/>
      <c r="P279" s="186"/>
      <c r="Q279" s="186"/>
      <c r="R279" s="186"/>
      <c r="S279" s="186"/>
      <c r="T279" s="187"/>
      <c r="AT279" s="188" t="s">
        <v>140</v>
      </c>
      <c r="AU279" s="188" t="s">
        <v>89</v>
      </c>
      <c r="AV279" s="10" t="s">
        <v>89</v>
      </c>
      <c r="AW279" s="10" t="s">
        <v>36</v>
      </c>
      <c r="AX279" s="10" t="s">
        <v>79</v>
      </c>
      <c r="AY279" s="188" t="s">
        <v>120</v>
      </c>
    </row>
    <row r="280" spans="1:65" s="14" customFormat="1" ht="10.199999999999999">
      <c r="B280" s="221"/>
      <c r="C280" s="222"/>
      <c r="D280" s="175" t="s">
        <v>140</v>
      </c>
      <c r="E280" s="223" t="s">
        <v>1</v>
      </c>
      <c r="F280" s="224" t="s">
        <v>251</v>
      </c>
      <c r="G280" s="222"/>
      <c r="H280" s="225">
        <v>26.17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140</v>
      </c>
      <c r="AU280" s="231" t="s">
        <v>89</v>
      </c>
      <c r="AV280" s="14" t="s">
        <v>141</v>
      </c>
      <c r="AW280" s="14" t="s">
        <v>36</v>
      </c>
      <c r="AX280" s="14" t="s">
        <v>87</v>
      </c>
      <c r="AY280" s="231" t="s">
        <v>120</v>
      </c>
    </row>
    <row r="281" spans="1:65" s="13" customFormat="1" ht="22.8" customHeight="1">
      <c r="B281" s="205"/>
      <c r="C281" s="206"/>
      <c r="D281" s="207" t="s">
        <v>78</v>
      </c>
      <c r="E281" s="219" t="s">
        <v>173</v>
      </c>
      <c r="F281" s="219" t="s">
        <v>440</v>
      </c>
      <c r="G281" s="206"/>
      <c r="H281" s="206"/>
      <c r="I281" s="209"/>
      <c r="J281" s="220">
        <f>BK281</f>
        <v>0</v>
      </c>
      <c r="K281" s="206"/>
      <c r="L281" s="211"/>
      <c r="M281" s="212"/>
      <c r="N281" s="213"/>
      <c r="O281" s="213"/>
      <c r="P281" s="214">
        <f>SUM(P282:P293)</f>
        <v>0</v>
      </c>
      <c r="Q281" s="213"/>
      <c r="R281" s="214">
        <f>SUM(R282:R293)</f>
        <v>0</v>
      </c>
      <c r="S281" s="213"/>
      <c r="T281" s="215">
        <f>SUM(T282:T293)</f>
        <v>0</v>
      </c>
      <c r="AR281" s="216" t="s">
        <v>87</v>
      </c>
      <c r="AT281" s="217" t="s">
        <v>78</v>
      </c>
      <c r="AU281" s="217" t="s">
        <v>87</v>
      </c>
      <c r="AY281" s="216" t="s">
        <v>120</v>
      </c>
      <c r="BK281" s="218">
        <f>SUM(BK282:BK293)</f>
        <v>0</v>
      </c>
    </row>
    <row r="282" spans="1:65" s="2" customFormat="1" ht="16.5" customHeight="1">
      <c r="A282" s="33"/>
      <c r="B282" s="34"/>
      <c r="C282" s="157" t="s">
        <v>441</v>
      </c>
      <c r="D282" s="157" t="s">
        <v>114</v>
      </c>
      <c r="E282" s="158" t="s">
        <v>220</v>
      </c>
      <c r="F282" s="159" t="s">
        <v>442</v>
      </c>
      <c r="G282" s="160" t="s">
        <v>443</v>
      </c>
      <c r="H282" s="161">
        <v>6</v>
      </c>
      <c r="I282" s="162"/>
      <c r="J282" s="163">
        <f>ROUND(I282*H282,2)</f>
        <v>0</v>
      </c>
      <c r="K282" s="159" t="s">
        <v>1</v>
      </c>
      <c r="L282" s="38"/>
      <c r="M282" s="164" t="s">
        <v>1</v>
      </c>
      <c r="N282" s="165" t="s">
        <v>44</v>
      </c>
      <c r="O282" s="70"/>
      <c r="P282" s="166">
        <f>O282*H282</f>
        <v>0</v>
      </c>
      <c r="Q282" s="166">
        <v>0</v>
      </c>
      <c r="R282" s="166">
        <f>Q282*H282</f>
        <v>0</v>
      </c>
      <c r="S282" s="166">
        <v>0</v>
      </c>
      <c r="T282" s="16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8" t="s">
        <v>141</v>
      </c>
      <c r="AT282" s="168" t="s">
        <v>114</v>
      </c>
      <c r="AU282" s="168" t="s">
        <v>89</v>
      </c>
      <c r="AY282" s="16" t="s">
        <v>120</v>
      </c>
      <c r="BE282" s="169">
        <f>IF(N282="základní",J282,0)</f>
        <v>0</v>
      </c>
      <c r="BF282" s="169">
        <f>IF(N282="snížená",J282,0)</f>
        <v>0</v>
      </c>
      <c r="BG282" s="169">
        <f>IF(N282="zákl. přenesená",J282,0)</f>
        <v>0</v>
      </c>
      <c r="BH282" s="169">
        <f>IF(N282="sníž. přenesená",J282,0)</f>
        <v>0</v>
      </c>
      <c r="BI282" s="169">
        <f>IF(N282="nulová",J282,0)</f>
        <v>0</v>
      </c>
      <c r="BJ282" s="16" t="s">
        <v>87</v>
      </c>
      <c r="BK282" s="169">
        <f>ROUND(I282*H282,2)</f>
        <v>0</v>
      </c>
      <c r="BL282" s="16" t="s">
        <v>141</v>
      </c>
      <c r="BM282" s="168" t="s">
        <v>444</v>
      </c>
    </row>
    <row r="283" spans="1:65" s="2" customFormat="1" ht="19.2">
      <c r="A283" s="33"/>
      <c r="B283" s="34"/>
      <c r="C283" s="35"/>
      <c r="D283" s="175" t="s">
        <v>129</v>
      </c>
      <c r="E283" s="35"/>
      <c r="F283" s="177" t="s">
        <v>445</v>
      </c>
      <c r="G283" s="35"/>
      <c r="H283" s="35"/>
      <c r="I283" s="172"/>
      <c r="J283" s="35"/>
      <c r="K283" s="35"/>
      <c r="L283" s="38"/>
      <c r="M283" s="173"/>
      <c r="N283" s="174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129</v>
      </c>
      <c r="AU283" s="16" t="s">
        <v>89</v>
      </c>
    </row>
    <row r="284" spans="1:65" s="2" customFormat="1" ht="76.8">
      <c r="A284" s="33"/>
      <c r="B284" s="34"/>
      <c r="C284" s="35"/>
      <c r="D284" s="175" t="s">
        <v>124</v>
      </c>
      <c r="E284" s="35"/>
      <c r="F284" s="176" t="s">
        <v>446</v>
      </c>
      <c r="G284" s="35"/>
      <c r="H284" s="35"/>
      <c r="I284" s="172"/>
      <c r="J284" s="35"/>
      <c r="K284" s="35"/>
      <c r="L284" s="38"/>
      <c r="M284" s="173"/>
      <c r="N284" s="174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124</v>
      </c>
      <c r="AU284" s="16" t="s">
        <v>89</v>
      </c>
    </row>
    <row r="285" spans="1:65" s="2" customFormat="1" ht="16.5" customHeight="1">
      <c r="A285" s="33"/>
      <c r="B285" s="34"/>
      <c r="C285" s="157" t="s">
        <v>447</v>
      </c>
      <c r="D285" s="157" t="s">
        <v>114</v>
      </c>
      <c r="E285" s="158" t="s">
        <v>448</v>
      </c>
      <c r="F285" s="159" t="s">
        <v>449</v>
      </c>
      <c r="G285" s="160" t="s">
        <v>443</v>
      </c>
      <c r="H285" s="161">
        <v>2</v>
      </c>
      <c r="I285" s="162"/>
      <c r="J285" s="163">
        <f>ROUND(I285*H285,2)</f>
        <v>0</v>
      </c>
      <c r="K285" s="159" t="s">
        <v>1</v>
      </c>
      <c r="L285" s="38"/>
      <c r="M285" s="164" t="s">
        <v>1</v>
      </c>
      <c r="N285" s="165" t="s">
        <v>44</v>
      </c>
      <c r="O285" s="70"/>
      <c r="P285" s="166">
        <f>O285*H285</f>
        <v>0</v>
      </c>
      <c r="Q285" s="166">
        <v>0</v>
      </c>
      <c r="R285" s="166">
        <f>Q285*H285</f>
        <v>0</v>
      </c>
      <c r="S285" s="166">
        <v>0</v>
      </c>
      <c r="T285" s="16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8" t="s">
        <v>141</v>
      </c>
      <c r="AT285" s="168" t="s">
        <v>114</v>
      </c>
      <c r="AU285" s="168" t="s">
        <v>89</v>
      </c>
      <c r="AY285" s="16" t="s">
        <v>120</v>
      </c>
      <c r="BE285" s="169">
        <f>IF(N285="základní",J285,0)</f>
        <v>0</v>
      </c>
      <c r="BF285" s="169">
        <f>IF(N285="snížená",J285,0)</f>
        <v>0</v>
      </c>
      <c r="BG285" s="169">
        <f>IF(N285="zákl. přenesená",J285,0)</f>
        <v>0</v>
      </c>
      <c r="BH285" s="169">
        <f>IF(N285="sníž. přenesená",J285,0)</f>
        <v>0</v>
      </c>
      <c r="BI285" s="169">
        <f>IF(N285="nulová",J285,0)</f>
        <v>0</v>
      </c>
      <c r="BJ285" s="16" t="s">
        <v>87</v>
      </c>
      <c r="BK285" s="169">
        <f>ROUND(I285*H285,2)</f>
        <v>0</v>
      </c>
      <c r="BL285" s="16" t="s">
        <v>141</v>
      </c>
      <c r="BM285" s="168" t="s">
        <v>450</v>
      </c>
    </row>
    <row r="286" spans="1:65" s="2" customFormat="1" ht="10.199999999999999">
      <c r="A286" s="33"/>
      <c r="B286" s="34"/>
      <c r="C286" s="35"/>
      <c r="D286" s="175" t="s">
        <v>129</v>
      </c>
      <c r="E286" s="35"/>
      <c r="F286" s="177" t="s">
        <v>442</v>
      </c>
      <c r="G286" s="35"/>
      <c r="H286" s="35"/>
      <c r="I286" s="172"/>
      <c r="J286" s="35"/>
      <c r="K286" s="35"/>
      <c r="L286" s="38"/>
      <c r="M286" s="173"/>
      <c r="N286" s="174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129</v>
      </c>
      <c r="AU286" s="16" t="s">
        <v>89</v>
      </c>
    </row>
    <row r="287" spans="1:65" s="2" customFormat="1" ht="67.2">
      <c r="A287" s="33"/>
      <c r="B287" s="34"/>
      <c r="C287" s="35"/>
      <c r="D287" s="175" t="s">
        <v>124</v>
      </c>
      <c r="E287" s="35"/>
      <c r="F287" s="176" t="s">
        <v>451</v>
      </c>
      <c r="G287" s="35"/>
      <c r="H287" s="35"/>
      <c r="I287" s="172"/>
      <c r="J287" s="35"/>
      <c r="K287" s="35"/>
      <c r="L287" s="38"/>
      <c r="M287" s="173"/>
      <c r="N287" s="174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124</v>
      </c>
      <c r="AU287" s="16" t="s">
        <v>89</v>
      </c>
    </row>
    <row r="288" spans="1:65" s="2" customFormat="1" ht="16.5" customHeight="1">
      <c r="A288" s="33"/>
      <c r="B288" s="34"/>
      <c r="C288" s="157" t="s">
        <v>452</v>
      </c>
      <c r="D288" s="157" t="s">
        <v>114</v>
      </c>
      <c r="E288" s="158" t="s">
        <v>453</v>
      </c>
      <c r="F288" s="159" t="s">
        <v>454</v>
      </c>
      <c r="G288" s="160" t="s">
        <v>443</v>
      </c>
      <c r="H288" s="161">
        <v>1</v>
      </c>
      <c r="I288" s="162"/>
      <c r="J288" s="163">
        <f>ROUND(I288*H288,2)</f>
        <v>0</v>
      </c>
      <c r="K288" s="159" t="s">
        <v>1</v>
      </c>
      <c r="L288" s="38"/>
      <c r="M288" s="164" t="s">
        <v>1</v>
      </c>
      <c r="N288" s="165" t="s">
        <v>44</v>
      </c>
      <c r="O288" s="70"/>
      <c r="P288" s="166">
        <f>O288*H288</f>
        <v>0</v>
      </c>
      <c r="Q288" s="166">
        <v>0</v>
      </c>
      <c r="R288" s="166">
        <f>Q288*H288</f>
        <v>0</v>
      </c>
      <c r="S288" s="166">
        <v>0</v>
      </c>
      <c r="T288" s="16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8" t="s">
        <v>141</v>
      </c>
      <c r="AT288" s="168" t="s">
        <v>114</v>
      </c>
      <c r="AU288" s="168" t="s">
        <v>89</v>
      </c>
      <c r="AY288" s="16" t="s">
        <v>120</v>
      </c>
      <c r="BE288" s="169">
        <f>IF(N288="základní",J288,0)</f>
        <v>0</v>
      </c>
      <c r="BF288" s="169">
        <f>IF(N288="snížená",J288,0)</f>
        <v>0</v>
      </c>
      <c r="BG288" s="169">
        <f>IF(N288="zákl. přenesená",J288,0)</f>
        <v>0</v>
      </c>
      <c r="BH288" s="169">
        <f>IF(N288="sníž. přenesená",J288,0)</f>
        <v>0</v>
      </c>
      <c r="BI288" s="169">
        <f>IF(N288="nulová",J288,0)</f>
        <v>0</v>
      </c>
      <c r="BJ288" s="16" t="s">
        <v>87</v>
      </c>
      <c r="BK288" s="169">
        <f>ROUND(I288*H288,2)</f>
        <v>0</v>
      </c>
      <c r="BL288" s="16" t="s">
        <v>141</v>
      </c>
      <c r="BM288" s="168" t="s">
        <v>455</v>
      </c>
    </row>
    <row r="289" spans="1:65" s="2" customFormat="1" ht="10.199999999999999">
      <c r="A289" s="33"/>
      <c r="B289" s="34"/>
      <c r="C289" s="35"/>
      <c r="D289" s="175" t="s">
        <v>129</v>
      </c>
      <c r="E289" s="35"/>
      <c r="F289" s="177" t="s">
        <v>454</v>
      </c>
      <c r="G289" s="35"/>
      <c r="H289" s="35"/>
      <c r="I289" s="172"/>
      <c r="J289" s="35"/>
      <c r="K289" s="35"/>
      <c r="L289" s="38"/>
      <c r="M289" s="173"/>
      <c r="N289" s="174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129</v>
      </c>
      <c r="AU289" s="16" t="s">
        <v>89</v>
      </c>
    </row>
    <row r="290" spans="1:65" s="2" customFormat="1" ht="19.2">
      <c r="A290" s="33"/>
      <c r="B290" s="34"/>
      <c r="C290" s="35"/>
      <c r="D290" s="175" t="s">
        <v>124</v>
      </c>
      <c r="E290" s="35"/>
      <c r="F290" s="176" t="s">
        <v>456</v>
      </c>
      <c r="G290" s="35"/>
      <c r="H290" s="35"/>
      <c r="I290" s="172"/>
      <c r="J290" s="35"/>
      <c r="K290" s="35"/>
      <c r="L290" s="38"/>
      <c r="M290" s="173"/>
      <c r="N290" s="174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124</v>
      </c>
      <c r="AU290" s="16" t="s">
        <v>89</v>
      </c>
    </row>
    <row r="291" spans="1:65" s="2" customFormat="1" ht="16.5" customHeight="1">
      <c r="A291" s="33"/>
      <c r="B291" s="34"/>
      <c r="C291" s="157" t="s">
        <v>457</v>
      </c>
      <c r="D291" s="157" t="s">
        <v>114</v>
      </c>
      <c r="E291" s="158" t="s">
        <v>458</v>
      </c>
      <c r="F291" s="159" t="s">
        <v>459</v>
      </c>
      <c r="G291" s="160" t="s">
        <v>117</v>
      </c>
      <c r="H291" s="161">
        <v>1</v>
      </c>
      <c r="I291" s="162"/>
      <c r="J291" s="163">
        <f>ROUND(I291*H291,2)</f>
        <v>0</v>
      </c>
      <c r="K291" s="159" t="s">
        <v>1</v>
      </c>
      <c r="L291" s="38"/>
      <c r="M291" s="164" t="s">
        <v>1</v>
      </c>
      <c r="N291" s="165" t="s">
        <v>44</v>
      </c>
      <c r="O291" s="70"/>
      <c r="P291" s="166">
        <f>O291*H291</f>
        <v>0</v>
      </c>
      <c r="Q291" s="166">
        <v>0</v>
      </c>
      <c r="R291" s="166">
        <f>Q291*H291</f>
        <v>0</v>
      </c>
      <c r="S291" s="166">
        <v>0</v>
      </c>
      <c r="T291" s="16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8" t="s">
        <v>460</v>
      </c>
      <c r="AT291" s="168" t="s">
        <v>114</v>
      </c>
      <c r="AU291" s="168" t="s">
        <v>89</v>
      </c>
      <c r="AY291" s="16" t="s">
        <v>120</v>
      </c>
      <c r="BE291" s="169">
        <f>IF(N291="základní",J291,0)</f>
        <v>0</v>
      </c>
      <c r="BF291" s="169">
        <f>IF(N291="snížená",J291,0)</f>
        <v>0</v>
      </c>
      <c r="BG291" s="169">
        <f>IF(N291="zákl. přenesená",J291,0)</f>
        <v>0</v>
      </c>
      <c r="BH291" s="169">
        <f>IF(N291="sníž. přenesená",J291,0)</f>
        <v>0</v>
      </c>
      <c r="BI291" s="169">
        <f>IF(N291="nulová",J291,0)</f>
        <v>0</v>
      </c>
      <c r="BJ291" s="16" t="s">
        <v>87</v>
      </c>
      <c r="BK291" s="169">
        <f>ROUND(I291*H291,2)</f>
        <v>0</v>
      </c>
      <c r="BL291" s="16" t="s">
        <v>460</v>
      </c>
      <c r="BM291" s="168" t="s">
        <v>461</v>
      </c>
    </row>
    <row r="292" spans="1:65" s="2" customFormat="1" ht="76.8">
      <c r="A292" s="33"/>
      <c r="B292" s="34"/>
      <c r="C292" s="35"/>
      <c r="D292" s="175" t="s">
        <v>124</v>
      </c>
      <c r="E292" s="35"/>
      <c r="F292" s="176" t="s">
        <v>462</v>
      </c>
      <c r="G292" s="35"/>
      <c r="H292" s="35"/>
      <c r="I292" s="172"/>
      <c r="J292" s="35"/>
      <c r="K292" s="35"/>
      <c r="L292" s="38"/>
      <c r="M292" s="173"/>
      <c r="N292" s="174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124</v>
      </c>
      <c r="AU292" s="16" t="s">
        <v>89</v>
      </c>
    </row>
    <row r="293" spans="1:65" s="2" customFormat="1" ht="24.15" customHeight="1">
      <c r="A293" s="33"/>
      <c r="B293" s="34"/>
      <c r="C293" s="157" t="s">
        <v>463</v>
      </c>
      <c r="D293" s="157" t="s">
        <v>114</v>
      </c>
      <c r="E293" s="158" t="s">
        <v>464</v>
      </c>
      <c r="F293" s="159" t="s">
        <v>465</v>
      </c>
      <c r="G293" s="160" t="s">
        <v>117</v>
      </c>
      <c r="H293" s="161">
        <v>1</v>
      </c>
      <c r="I293" s="162"/>
      <c r="J293" s="163">
        <f>ROUND(I293*H293,2)</f>
        <v>0</v>
      </c>
      <c r="K293" s="159" t="s">
        <v>1</v>
      </c>
      <c r="L293" s="38"/>
      <c r="M293" s="164" t="s">
        <v>1</v>
      </c>
      <c r="N293" s="165" t="s">
        <v>44</v>
      </c>
      <c r="O293" s="70"/>
      <c r="P293" s="166">
        <f>O293*H293</f>
        <v>0</v>
      </c>
      <c r="Q293" s="166">
        <v>0</v>
      </c>
      <c r="R293" s="166">
        <f>Q293*H293</f>
        <v>0</v>
      </c>
      <c r="S293" s="166">
        <v>0</v>
      </c>
      <c r="T293" s="167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8" t="s">
        <v>141</v>
      </c>
      <c r="AT293" s="168" t="s">
        <v>114</v>
      </c>
      <c r="AU293" s="168" t="s">
        <v>89</v>
      </c>
      <c r="AY293" s="16" t="s">
        <v>120</v>
      </c>
      <c r="BE293" s="169">
        <f>IF(N293="základní",J293,0)</f>
        <v>0</v>
      </c>
      <c r="BF293" s="169">
        <f>IF(N293="snížená",J293,0)</f>
        <v>0</v>
      </c>
      <c r="BG293" s="169">
        <f>IF(N293="zákl. přenesená",J293,0)</f>
        <v>0</v>
      </c>
      <c r="BH293" s="169">
        <f>IF(N293="sníž. přenesená",J293,0)</f>
        <v>0</v>
      </c>
      <c r="BI293" s="169">
        <f>IF(N293="nulová",J293,0)</f>
        <v>0</v>
      </c>
      <c r="BJ293" s="16" t="s">
        <v>87</v>
      </c>
      <c r="BK293" s="169">
        <f>ROUND(I293*H293,2)</f>
        <v>0</v>
      </c>
      <c r="BL293" s="16" t="s">
        <v>141</v>
      </c>
      <c r="BM293" s="168" t="s">
        <v>466</v>
      </c>
    </row>
    <row r="294" spans="1:65" s="13" customFormat="1" ht="22.8" customHeight="1">
      <c r="B294" s="205"/>
      <c r="C294" s="206"/>
      <c r="D294" s="207" t="s">
        <v>78</v>
      </c>
      <c r="E294" s="219" t="s">
        <v>467</v>
      </c>
      <c r="F294" s="219" t="s">
        <v>468</v>
      </c>
      <c r="G294" s="206"/>
      <c r="H294" s="206"/>
      <c r="I294" s="209"/>
      <c r="J294" s="220">
        <f>BK294</f>
        <v>0</v>
      </c>
      <c r="K294" s="206"/>
      <c r="L294" s="211"/>
      <c r="M294" s="212"/>
      <c r="N294" s="213"/>
      <c r="O294" s="213"/>
      <c r="P294" s="214">
        <f>SUM(P295:P336)</f>
        <v>0</v>
      </c>
      <c r="Q294" s="213"/>
      <c r="R294" s="214">
        <f>SUM(R295:R336)</f>
        <v>0.12700500000000001</v>
      </c>
      <c r="S294" s="213"/>
      <c r="T294" s="215">
        <f>SUM(T295:T336)</f>
        <v>9.7500000000000003E-2</v>
      </c>
      <c r="AR294" s="216" t="s">
        <v>87</v>
      </c>
      <c r="AT294" s="217" t="s">
        <v>78</v>
      </c>
      <c r="AU294" s="217" t="s">
        <v>87</v>
      </c>
      <c r="AY294" s="216" t="s">
        <v>120</v>
      </c>
      <c r="BK294" s="218">
        <f>SUM(BK295:BK336)</f>
        <v>0</v>
      </c>
    </row>
    <row r="295" spans="1:65" s="2" customFormat="1" ht="24.15" customHeight="1">
      <c r="A295" s="33"/>
      <c r="B295" s="34"/>
      <c r="C295" s="157" t="s">
        <v>469</v>
      </c>
      <c r="D295" s="157" t="s">
        <v>114</v>
      </c>
      <c r="E295" s="158" t="s">
        <v>470</v>
      </c>
      <c r="F295" s="159" t="s">
        <v>471</v>
      </c>
      <c r="G295" s="160" t="s">
        <v>274</v>
      </c>
      <c r="H295" s="161">
        <v>1.5</v>
      </c>
      <c r="I295" s="162"/>
      <c r="J295" s="163">
        <f>ROUND(I295*H295,2)</f>
        <v>0</v>
      </c>
      <c r="K295" s="159" t="s">
        <v>239</v>
      </c>
      <c r="L295" s="38"/>
      <c r="M295" s="164" t="s">
        <v>1</v>
      </c>
      <c r="N295" s="165" t="s">
        <v>44</v>
      </c>
      <c r="O295" s="70"/>
      <c r="P295" s="166">
        <f>O295*H295</f>
        <v>0</v>
      </c>
      <c r="Q295" s="166">
        <v>0</v>
      </c>
      <c r="R295" s="166">
        <f>Q295*H295</f>
        <v>0</v>
      </c>
      <c r="S295" s="166">
        <v>6.5000000000000002E-2</v>
      </c>
      <c r="T295" s="167">
        <f>S295*H295</f>
        <v>9.7500000000000003E-2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8" t="s">
        <v>141</v>
      </c>
      <c r="AT295" s="168" t="s">
        <v>114</v>
      </c>
      <c r="AU295" s="168" t="s">
        <v>89</v>
      </c>
      <c r="AY295" s="16" t="s">
        <v>120</v>
      </c>
      <c r="BE295" s="169">
        <f>IF(N295="základní",J295,0)</f>
        <v>0</v>
      </c>
      <c r="BF295" s="169">
        <f>IF(N295="snížená",J295,0)</f>
        <v>0</v>
      </c>
      <c r="BG295" s="169">
        <f>IF(N295="zákl. přenesená",J295,0)</f>
        <v>0</v>
      </c>
      <c r="BH295" s="169">
        <f>IF(N295="sníž. přenesená",J295,0)</f>
        <v>0</v>
      </c>
      <c r="BI295" s="169">
        <f>IF(N295="nulová",J295,0)</f>
        <v>0</v>
      </c>
      <c r="BJ295" s="16" t="s">
        <v>87</v>
      </c>
      <c r="BK295" s="169">
        <f>ROUND(I295*H295,2)</f>
        <v>0</v>
      </c>
      <c r="BL295" s="16" t="s">
        <v>141</v>
      </c>
      <c r="BM295" s="168" t="s">
        <v>472</v>
      </c>
    </row>
    <row r="296" spans="1:65" s="2" customFormat="1" ht="19.2">
      <c r="A296" s="33"/>
      <c r="B296" s="34"/>
      <c r="C296" s="35"/>
      <c r="D296" s="175" t="s">
        <v>129</v>
      </c>
      <c r="E296" s="35"/>
      <c r="F296" s="177" t="s">
        <v>473</v>
      </c>
      <c r="G296" s="35"/>
      <c r="H296" s="35"/>
      <c r="I296" s="172"/>
      <c r="J296" s="35"/>
      <c r="K296" s="35"/>
      <c r="L296" s="38"/>
      <c r="M296" s="173"/>
      <c r="N296" s="174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129</v>
      </c>
      <c r="AU296" s="16" t="s">
        <v>89</v>
      </c>
    </row>
    <row r="297" spans="1:65" s="2" customFormat="1" ht="10.199999999999999">
      <c r="A297" s="33"/>
      <c r="B297" s="34"/>
      <c r="C297" s="35"/>
      <c r="D297" s="170" t="s">
        <v>122</v>
      </c>
      <c r="E297" s="35"/>
      <c r="F297" s="171" t="s">
        <v>474</v>
      </c>
      <c r="G297" s="35"/>
      <c r="H297" s="35"/>
      <c r="I297" s="172"/>
      <c r="J297" s="35"/>
      <c r="K297" s="35"/>
      <c r="L297" s="38"/>
      <c r="M297" s="173"/>
      <c r="N297" s="174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122</v>
      </c>
      <c r="AU297" s="16" t="s">
        <v>89</v>
      </c>
    </row>
    <row r="298" spans="1:65" s="2" customFormat="1" ht="24.15" customHeight="1">
      <c r="A298" s="33"/>
      <c r="B298" s="34"/>
      <c r="C298" s="157" t="s">
        <v>475</v>
      </c>
      <c r="D298" s="157" t="s">
        <v>114</v>
      </c>
      <c r="E298" s="158" t="s">
        <v>476</v>
      </c>
      <c r="F298" s="159" t="s">
        <v>477</v>
      </c>
      <c r="G298" s="160" t="s">
        <v>274</v>
      </c>
      <c r="H298" s="161">
        <v>1.5</v>
      </c>
      <c r="I298" s="162"/>
      <c r="J298" s="163">
        <f>ROUND(I298*H298,2)</f>
        <v>0</v>
      </c>
      <c r="K298" s="159" t="s">
        <v>239</v>
      </c>
      <c r="L298" s="38"/>
      <c r="M298" s="164" t="s">
        <v>1</v>
      </c>
      <c r="N298" s="165" t="s">
        <v>44</v>
      </c>
      <c r="O298" s="70"/>
      <c r="P298" s="166">
        <f>O298*H298</f>
        <v>0</v>
      </c>
      <c r="Q298" s="166">
        <v>0</v>
      </c>
      <c r="R298" s="166">
        <f>Q298*H298</f>
        <v>0</v>
      </c>
      <c r="S298" s="166">
        <v>0</v>
      </c>
      <c r="T298" s="167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8" t="s">
        <v>141</v>
      </c>
      <c r="AT298" s="168" t="s">
        <v>114</v>
      </c>
      <c r="AU298" s="168" t="s">
        <v>89</v>
      </c>
      <c r="AY298" s="16" t="s">
        <v>120</v>
      </c>
      <c r="BE298" s="169">
        <f>IF(N298="základní",J298,0)</f>
        <v>0</v>
      </c>
      <c r="BF298" s="169">
        <f>IF(N298="snížená",J298,0)</f>
        <v>0</v>
      </c>
      <c r="BG298" s="169">
        <f>IF(N298="zákl. přenesená",J298,0)</f>
        <v>0</v>
      </c>
      <c r="BH298" s="169">
        <f>IF(N298="sníž. přenesená",J298,0)</f>
        <v>0</v>
      </c>
      <c r="BI298" s="169">
        <f>IF(N298="nulová",J298,0)</f>
        <v>0</v>
      </c>
      <c r="BJ298" s="16" t="s">
        <v>87</v>
      </c>
      <c r="BK298" s="169">
        <f>ROUND(I298*H298,2)</f>
        <v>0</v>
      </c>
      <c r="BL298" s="16" t="s">
        <v>141</v>
      </c>
      <c r="BM298" s="168" t="s">
        <v>478</v>
      </c>
    </row>
    <row r="299" spans="1:65" s="2" customFormat="1" ht="19.2">
      <c r="A299" s="33"/>
      <c r="B299" s="34"/>
      <c r="C299" s="35"/>
      <c r="D299" s="175" t="s">
        <v>129</v>
      </c>
      <c r="E299" s="35"/>
      <c r="F299" s="177" t="s">
        <v>479</v>
      </c>
      <c r="G299" s="35"/>
      <c r="H299" s="35"/>
      <c r="I299" s="172"/>
      <c r="J299" s="35"/>
      <c r="K299" s="35"/>
      <c r="L299" s="38"/>
      <c r="M299" s="173"/>
      <c r="N299" s="174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129</v>
      </c>
      <c r="AU299" s="16" t="s">
        <v>89</v>
      </c>
    </row>
    <row r="300" spans="1:65" s="2" customFormat="1" ht="10.199999999999999">
      <c r="A300" s="33"/>
      <c r="B300" s="34"/>
      <c r="C300" s="35"/>
      <c r="D300" s="170" t="s">
        <v>122</v>
      </c>
      <c r="E300" s="35"/>
      <c r="F300" s="171" t="s">
        <v>480</v>
      </c>
      <c r="G300" s="35"/>
      <c r="H300" s="35"/>
      <c r="I300" s="172"/>
      <c r="J300" s="35"/>
      <c r="K300" s="35"/>
      <c r="L300" s="38"/>
      <c r="M300" s="173"/>
      <c r="N300" s="174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122</v>
      </c>
      <c r="AU300" s="16" t="s">
        <v>89</v>
      </c>
    </row>
    <row r="301" spans="1:65" s="10" customFormat="1" ht="10.199999999999999">
      <c r="B301" s="178"/>
      <c r="C301" s="179"/>
      <c r="D301" s="175" t="s">
        <v>140</v>
      </c>
      <c r="E301" s="180" t="s">
        <v>1</v>
      </c>
      <c r="F301" s="181" t="s">
        <v>481</v>
      </c>
      <c r="G301" s="179"/>
      <c r="H301" s="182">
        <v>1.5</v>
      </c>
      <c r="I301" s="183"/>
      <c r="J301" s="179"/>
      <c r="K301" s="179"/>
      <c r="L301" s="184"/>
      <c r="M301" s="185"/>
      <c r="N301" s="186"/>
      <c r="O301" s="186"/>
      <c r="P301" s="186"/>
      <c r="Q301" s="186"/>
      <c r="R301" s="186"/>
      <c r="S301" s="186"/>
      <c r="T301" s="187"/>
      <c r="AT301" s="188" t="s">
        <v>140</v>
      </c>
      <c r="AU301" s="188" t="s">
        <v>89</v>
      </c>
      <c r="AV301" s="10" t="s">
        <v>89</v>
      </c>
      <c r="AW301" s="10" t="s">
        <v>36</v>
      </c>
      <c r="AX301" s="10" t="s">
        <v>79</v>
      </c>
      <c r="AY301" s="188" t="s">
        <v>120</v>
      </c>
    </row>
    <row r="302" spans="1:65" s="14" customFormat="1" ht="10.199999999999999">
      <c r="B302" s="221"/>
      <c r="C302" s="222"/>
      <c r="D302" s="175" t="s">
        <v>140</v>
      </c>
      <c r="E302" s="223" t="s">
        <v>1</v>
      </c>
      <c r="F302" s="224" t="s">
        <v>251</v>
      </c>
      <c r="G302" s="222"/>
      <c r="H302" s="225">
        <v>1.5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140</v>
      </c>
      <c r="AU302" s="231" t="s">
        <v>89</v>
      </c>
      <c r="AV302" s="14" t="s">
        <v>141</v>
      </c>
      <c r="AW302" s="14" t="s">
        <v>36</v>
      </c>
      <c r="AX302" s="14" t="s">
        <v>87</v>
      </c>
      <c r="AY302" s="231" t="s">
        <v>120</v>
      </c>
    </row>
    <row r="303" spans="1:65" s="2" customFormat="1" ht="24.15" customHeight="1">
      <c r="A303" s="33"/>
      <c r="B303" s="34"/>
      <c r="C303" s="157" t="s">
        <v>482</v>
      </c>
      <c r="D303" s="157" t="s">
        <v>114</v>
      </c>
      <c r="E303" s="158" t="s">
        <v>483</v>
      </c>
      <c r="F303" s="159" t="s">
        <v>484</v>
      </c>
      <c r="G303" s="160" t="s">
        <v>274</v>
      </c>
      <c r="H303" s="161">
        <v>1.5</v>
      </c>
      <c r="I303" s="162"/>
      <c r="J303" s="163">
        <f>ROUND(I303*H303,2)</f>
        <v>0</v>
      </c>
      <c r="K303" s="159" t="s">
        <v>239</v>
      </c>
      <c r="L303" s="38"/>
      <c r="M303" s="164" t="s">
        <v>1</v>
      </c>
      <c r="N303" s="165" t="s">
        <v>44</v>
      </c>
      <c r="O303" s="70"/>
      <c r="P303" s="166">
        <f>O303*H303</f>
        <v>0</v>
      </c>
      <c r="Q303" s="166">
        <v>8.0570000000000003E-2</v>
      </c>
      <c r="R303" s="166">
        <f>Q303*H303</f>
        <v>0.120855</v>
      </c>
      <c r="S303" s="166">
        <v>0</v>
      </c>
      <c r="T303" s="16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8" t="s">
        <v>141</v>
      </c>
      <c r="AT303" s="168" t="s">
        <v>114</v>
      </c>
      <c r="AU303" s="168" t="s">
        <v>89</v>
      </c>
      <c r="AY303" s="16" t="s">
        <v>120</v>
      </c>
      <c r="BE303" s="169">
        <f>IF(N303="základní",J303,0)</f>
        <v>0</v>
      </c>
      <c r="BF303" s="169">
        <f>IF(N303="snížená",J303,0)</f>
        <v>0</v>
      </c>
      <c r="BG303" s="169">
        <f>IF(N303="zákl. přenesená",J303,0)</f>
        <v>0</v>
      </c>
      <c r="BH303" s="169">
        <f>IF(N303="sníž. přenesená",J303,0)</f>
        <v>0</v>
      </c>
      <c r="BI303" s="169">
        <f>IF(N303="nulová",J303,0)</f>
        <v>0</v>
      </c>
      <c r="BJ303" s="16" t="s">
        <v>87</v>
      </c>
      <c r="BK303" s="169">
        <f>ROUND(I303*H303,2)</f>
        <v>0</v>
      </c>
      <c r="BL303" s="16" t="s">
        <v>141</v>
      </c>
      <c r="BM303" s="168" t="s">
        <v>485</v>
      </c>
    </row>
    <row r="304" spans="1:65" s="2" customFormat="1" ht="19.2">
      <c r="A304" s="33"/>
      <c r="B304" s="34"/>
      <c r="C304" s="35"/>
      <c r="D304" s="175" t="s">
        <v>129</v>
      </c>
      <c r="E304" s="35"/>
      <c r="F304" s="177" t="s">
        <v>486</v>
      </c>
      <c r="G304" s="35"/>
      <c r="H304" s="35"/>
      <c r="I304" s="172"/>
      <c r="J304" s="35"/>
      <c r="K304" s="35"/>
      <c r="L304" s="38"/>
      <c r="M304" s="173"/>
      <c r="N304" s="174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129</v>
      </c>
      <c r="AU304" s="16" t="s">
        <v>89</v>
      </c>
    </row>
    <row r="305" spans="1:65" s="2" customFormat="1" ht="10.199999999999999">
      <c r="A305" s="33"/>
      <c r="B305" s="34"/>
      <c r="C305" s="35"/>
      <c r="D305" s="170" t="s">
        <v>122</v>
      </c>
      <c r="E305" s="35"/>
      <c r="F305" s="171" t="s">
        <v>487</v>
      </c>
      <c r="G305" s="35"/>
      <c r="H305" s="35"/>
      <c r="I305" s="172"/>
      <c r="J305" s="35"/>
      <c r="K305" s="35"/>
      <c r="L305" s="38"/>
      <c r="M305" s="173"/>
      <c r="N305" s="174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122</v>
      </c>
      <c r="AU305" s="16" t="s">
        <v>89</v>
      </c>
    </row>
    <row r="306" spans="1:65" s="2" customFormat="1" ht="24.15" customHeight="1">
      <c r="A306" s="33"/>
      <c r="B306" s="34"/>
      <c r="C306" s="157" t="s">
        <v>488</v>
      </c>
      <c r="D306" s="157" t="s">
        <v>114</v>
      </c>
      <c r="E306" s="158" t="s">
        <v>489</v>
      </c>
      <c r="F306" s="159" t="s">
        <v>490</v>
      </c>
      <c r="G306" s="160" t="s">
        <v>274</v>
      </c>
      <c r="H306" s="161">
        <v>1.5</v>
      </c>
      <c r="I306" s="162"/>
      <c r="J306" s="163">
        <f>ROUND(I306*H306,2)</f>
        <v>0</v>
      </c>
      <c r="K306" s="159" t="s">
        <v>239</v>
      </c>
      <c r="L306" s="38"/>
      <c r="M306" s="164" t="s">
        <v>1</v>
      </c>
      <c r="N306" s="165" t="s">
        <v>44</v>
      </c>
      <c r="O306" s="70"/>
      <c r="P306" s="166">
        <f>O306*H306</f>
        <v>0</v>
      </c>
      <c r="Q306" s="166">
        <v>0</v>
      </c>
      <c r="R306" s="166">
        <f>Q306*H306</f>
        <v>0</v>
      </c>
      <c r="S306" s="166">
        <v>0</v>
      </c>
      <c r="T306" s="16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8" t="s">
        <v>141</v>
      </c>
      <c r="AT306" s="168" t="s">
        <v>114</v>
      </c>
      <c r="AU306" s="168" t="s">
        <v>89</v>
      </c>
      <c r="AY306" s="16" t="s">
        <v>120</v>
      </c>
      <c r="BE306" s="169">
        <f>IF(N306="základní",J306,0)</f>
        <v>0</v>
      </c>
      <c r="BF306" s="169">
        <f>IF(N306="snížená",J306,0)</f>
        <v>0</v>
      </c>
      <c r="BG306" s="169">
        <f>IF(N306="zákl. přenesená",J306,0)</f>
        <v>0</v>
      </c>
      <c r="BH306" s="169">
        <f>IF(N306="sníž. přenesená",J306,0)</f>
        <v>0</v>
      </c>
      <c r="BI306" s="169">
        <f>IF(N306="nulová",J306,0)</f>
        <v>0</v>
      </c>
      <c r="BJ306" s="16" t="s">
        <v>87</v>
      </c>
      <c r="BK306" s="169">
        <f>ROUND(I306*H306,2)</f>
        <v>0</v>
      </c>
      <c r="BL306" s="16" t="s">
        <v>141</v>
      </c>
      <c r="BM306" s="168" t="s">
        <v>491</v>
      </c>
    </row>
    <row r="307" spans="1:65" s="2" customFormat="1" ht="19.2">
      <c r="A307" s="33"/>
      <c r="B307" s="34"/>
      <c r="C307" s="35"/>
      <c r="D307" s="175" t="s">
        <v>129</v>
      </c>
      <c r="E307" s="35"/>
      <c r="F307" s="177" t="s">
        <v>492</v>
      </c>
      <c r="G307" s="35"/>
      <c r="H307" s="35"/>
      <c r="I307" s="172"/>
      <c r="J307" s="35"/>
      <c r="K307" s="35"/>
      <c r="L307" s="38"/>
      <c r="M307" s="173"/>
      <c r="N307" s="174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129</v>
      </c>
      <c r="AU307" s="16" t="s">
        <v>89</v>
      </c>
    </row>
    <row r="308" spans="1:65" s="2" customFormat="1" ht="10.199999999999999">
      <c r="A308" s="33"/>
      <c r="B308" s="34"/>
      <c r="C308" s="35"/>
      <c r="D308" s="170" t="s">
        <v>122</v>
      </c>
      <c r="E308" s="35"/>
      <c r="F308" s="171" t="s">
        <v>493</v>
      </c>
      <c r="G308" s="35"/>
      <c r="H308" s="35"/>
      <c r="I308" s="172"/>
      <c r="J308" s="35"/>
      <c r="K308" s="35"/>
      <c r="L308" s="38"/>
      <c r="M308" s="173"/>
      <c r="N308" s="174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122</v>
      </c>
      <c r="AU308" s="16" t="s">
        <v>89</v>
      </c>
    </row>
    <row r="309" spans="1:65" s="2" customFormat="1" ht="24.15" customHeight="1">
      <c r="A309" s="33"/>
      <c r="B309" s="34"/>
      <c r="C309" s="157" t="s">
        <v>494</v>
      </c>
      <c r="D309" s="157" t="s">
        <v>114</v>
      </c>
      <c r="E309" s="158" t="s">
        <v>495</v>
      </c>
      <c r="F309" s="159" t="s">
        <v>496</v>
      </c>
      <c r="G309" s="160" t="s">
        <v>274</v>
      </c>
      <c r="H309" s="161">
        <v>1.5</v>
      </c>
      <c r="I309" s="162"/>
      <c r="J309" s="163">
        <f>ROUND(I309*H309,2)</f>
        <v>0</v>
      </c>
      <c r="K309" s="159" t="s">
        <v>239</v>
      </c>
      <c r="L309" s="38"/>
      <c r="M309" s="164" t="s">
        <v>1</v>
      </c>
      <c r="N309" s="165" t="s">
        <v>44</v>
      </c>
      <c r="O309" s="70"/>
      <c r="P309" s="166">
        <f>O309*H309</f>
        <v>0</v>
      </c>
      <c r="Q309" s="166">
        <v>4.1000000000000003E-3</v>
      </c>
      <c r="R309" s="166">
        <f>Q309*H309</f>
        <v>6.150000000000001E-3</v>
      </c>
      <c r="S309" s="166">
        <v>0</v>
      </c>
      <c r="T309" s="167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68" t="s">
        <v>141</v>
      </c>
      <c r="AT309" s="168" t="s">
        <v>114</v>
      </c>
      <c r="AU309" s="168" t="s">
        <v>89</v>
      </c>
      <c r="AY309" s="16" t="s">
        <v>120</v>
      </c>
      <c r="BE309" s="169">
        <f>IF(N309="základní",J309,0)</f>
        <v>0</v>
      </c>
      <c r="BF309" s="169">
        <f>IF(N309="snížená",J309,0)</f>
        <v>0</v>
      </c>
      <c r="BG309" s="169">
        <f>IF(N309="zákl. přenesená",J309,0)</f>
        <v>0</v>
      </c>
      <c r="BH309" s="169">
        <f>IF(N309="sníž. přenesená",J309,0)</f>
        <v>0</v>
      </c>
      <c r="BI309" s="169">
        <f>IF(N309="nulová",J309,0)</f>
        <v>0</v>
      </c>
      <c r="BJ309" s="16" t="s">
        <v>87</v>
      </c>
      <c r="BK309" s="169">
        <f>ROUND(I309*H309,2)</f>
        <v>0</v>
      </c>
      <c r="BL309" s="16" t="s">
        <v>141</v>
      </c>
      <c r="BM309" s="168" t="s">
        <v>497</v>
      </c>
    </row>
    <row r="310" spans="1:65" s="2" customFormat="1" ht="19.2">
      <c r="A310" s="33"/>
      <c r="B310" s="34"/>
      <c r="C310" s="35"/>
      <c r="D310" s="175" t="s">
        <v>129</v>
      </c>
      <c r="E310" s="35"/>
      <c r="F310" s="177" t="s">
        <v>498</v>
      </c>
      <c r="G310" s="35"/>
      <c r="H310" s="35"/>
      <c r="I310" s="172"/>
      <c r="J310" s="35"/>
      <c r="K310" s="35"/>
      <c r="L310" s="38"/>
      <c r="M310" s="173"/>
      <c r="N310" s="174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129</v>
      </c>
      <c r="AU310" s="16" t="s">
        <v>89</v>
      </c>
    </row>
    <row r="311" spans="1:65" s="2" customFormat="1" ht="10.199999999999999">
      <c r="A311" s="33"/>
      <c r="B311" s="34"/>
      <c r="C311" s="35"/>
      <c r="D311" s="170" t="s">
        <v>122</v>
      </c>
      <c r="E311" s="35"/>
      <c r="F311" s="171" t="s">
        <v>499</v>
      </c>
      <c r="G311" s="35"/>
      <c r="H311" s="35"/>
      <c r="I311" s="172"/>
      <c r="J311" s="35"/>
      <c r="K311" s="35"/>
      <c r="L311" s="38"/>
      <c r="M311" s="173"/>
      <c r="N311" s="174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122</v>
      </c>
      <c r="AU311" s="16" t="s">
        <v>89</v>
      </c>
    </row>
    <row r="312" spans="1:65" s="2" customFormat="1" ht="24.15" customHeight="1">
      <c r="A312" s="33"/>
      <c r="B312" s="34"/>
      <c r="C312" s="157" t="s">
        <v>500</v>
      </c>
      <c r="D312" s="157" t="s">
        <v>114</v>
      </c>
      <c r="E312" s="158" t="s">
        <v>501</v>
      </c>
      <c r="F312" s="159" t="s">
        <v>502</v>
      </c>
      <c r="G312" s="160" t="s">
        <v>384</v>
      </c>
      <c r="H312" s="161">
        <v>279.92899999999997</v>
      </c>
      <c r="I312" s="162"/>
      <c r="J312" s="163">
        <f>ROUND(I312*H312,2)</f>
        <v>0</v>
      </c>
      <c r="K312" s="159" t="s">
        <v>239</v>
      </c>
      <c r="L312" s="38"/>
      <c r="M312" s="164" t="s">
        <v>1</v>
      </c>
      <c r="N312" s="165" t="s">
        <v>44</v>
      </c>
      <c r="O312" s="70"/>
      <c r="P312" s="166">
        <f>O312*H312</f>
        <v>0</v>
      </c>
      <c r="Q312" s="166">
        <v>0</v>
      </c>
      <c r="R312" s="166">
        <f>Q312*H312</f>
        <v>0</v>
      </c>
      <c r="S312" s="166">
        <v>0</v>
      </c>
      <c r="T312" s="167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8" t="s">
        <v>141</v>
      </c>
      <c r="AT312" s="168" t="s">
        <v>114</v>
      </c>
      <c r="AU312" s="168" t="s">
        <v>89</v>
      </c>
      <c r="AY312" s="16" t="s">
        <v>120</v>
      </c>
      <c r="BE312" s="169">
        <f>IF(N312="základní",J312,0)</f>
        <v>0</v>
      </c>
      <c r="BF312" s="169">
        <f>IF(N312="snížená",J312,0)</f>
        <v>0</v>
      </c>
      <c r="BG312" s="169">
        <f>IF(N312="zákl. přenesená",J312,0)</f>
        <v>0</v>
      </c>
      <c r="BH312" s="169">
        <f>IF(N312="sníž. přenesená",J312,0)</f>
        <v>0</v>
      </c>
      <c r="BI312" s="169">
        <f>IF(N312="nulová",J312,0)</f>
        <v>0</v>
      </c>
      <c r="BJ312" s="16" t="s">
        <v>87</v>
      </c>
      <c r="BK312" s="169">
        <f>ROUND(I312*H312,2)</f>
        <v>0</v>
      </c>
      <c r="BL312" s="16" t="s">
        <v>141</v>
      </c>
      <c r="BM312" s="168" t="s">
        <v>503</v>
      </c>
    </row>
    <row r="313" spans="1:65" s="2" customFormat="1" ht="28.8">
      <c r="A313" s="33"/>
      <c r="B313" s="34"/>
      <c r="C313" s="35"/>
      <c r="D313" s="175" t="s">
        <v>129</v>
      </c>
      <c r="E313" s="35"/>
      <c r="F313" s="177" t="s">
        <v>504</v>
      </c>
      <c r="G313" s="35"/>
      <c r="H313" s="35"/>
      <c r="I313" s="172"/>
      <c r="J313" s="35"/>
      <c r="K313" s="35"/>
      <c r="L313" s="38"/>
      <c r="M313" s="173"/>
      <c r="N313" s="174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129</v>
      </c>
      <c r="AU313" s="16" t="s">
        <v>89</v>
      </c>
    </row>
    <row r="314" spans="1:65" s="2" customFormat="1" ht="10.199999999999999">
      <c r="A314" s="33"/>
      <c r="B314" s="34"/>
      <c r="C314" s="35"/>
      <c r="D314" s="170" t="s">
        <v>122</v>
      </c>
      <c r="E314" s="35"/>
      <c r="F314" s="171" t="s">
        <v>505</v>
      </c>
      <c r="G314" s="35"/>
      <c r="H314" s="35"/>
      <c r="I314" s="172"/>
      <c r="J314" s="35"/>
      <c r="K314" s="35"/>
      <c r="L314" s="38"/>
      <c r="M314" s="173"/>
      <c r="N314" s="174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122</v>
      </c>
      <c r="AU314" s="16" t="s">
        <v>89</v>
      </c>
    </row>
    <row r="315" spans="1:65" s="10" customFormat="1" ht="10.199999999999999">
      <c r="B315" s="178"/>
      <c r="C315" s="179"/>
      <c r="D315" s="175" t="s">
        <v>140</v>
      </c>
      <c r="E315" s="180" t="s">
        <v>1</v>
      </c>
      <c r="F315" s="181" t="s">
        <v>506</v>
      </c>
      <c r="G315" s="179"/>
      <c r="H315" s="182">
        <v>15.702</v>
      </c>
      <c r="I315" s="183"/>
      <c r="J315" s="179"/>
      <c r="K315" s="179"/>
      <c r="L315" s="184"/>
      <c r="M315" s="185"/>
      <c r="N315" s="186"/>
      <c r="O315" s="186"/>
      <c r="P315" s="186"/>
      <c r="Q315" s="186"/>
      <c r="R315" s="186"/>
      <c r="S315" s="186"/>
      <c r="T315" s="187"/>
      <c r="AT315" s="188" t="s">
        <v>140</v>
      </c>
      <c r="AU315" s="188" t="s">
        <v>89</v>
      </c>
      <c r="AV315" s="10" t="s">
        <v>89</v>
      </c>
      <c r="AW315" s="10" t="s">
        <v>36</v>
      </c>
      <c r="AX315" s="10" t="s">
        <v>79</v>
      </c>
      <c r="AY315" s="188" t="s">
        <v>120</v>
      </c>
    </row>
    <row r="316" spans="1:65" s="10" customFormat="1" ht="10.199999999999999">
      <c r="B316" s="178"/>
      <c r="C316" s="179"/>
      <c r="D316" s="175" t="s">
        <v>140</v>
      </c>
      <c r="E316" s="180" t="s">
        <v>1</v>
      </c>
      <c r="F316" s="181" t="s">
        <v>507</v>
      </c>
      <c r="G316" s="179"/>
      <c r="H316" s="182">
        <v>142.19999999999999</v>
      </c>
      <c r="I316" s="183"/>
      <c r="J316" s="179"/>
      <c r="K316" s="179"/>
      <c r="L316" s="184"/>
      <c r="M316" s="185"/>
      <c r="N316" s="186"/>
      <c r="O316" s="186"/>
      <c r="P316" s="186"/>
      <c r="Q316" s="186"/>
      <c r="R316" s="186"/>
      <c r="S316" s="186"/>
      <c r="T316" s="187"/>
      <c r="AT316" s="188" t="s">
        <v>140</v>
      </c>
      <c r="AU316" s="188" t="s">
        <v>89</v>
      </c>
      <c r="AV316" s="10" t="s">
        <v>89</v>
      </c>
      <c r="AW316" s="10" t="s">
        <v>36</v>
      </c>
      <c r="AX316" s="10" t="s">
        <v>79</v>
      </c>
      <c r="AY316" s="188" t="s">
        <v>120</v>
      </c>
    </row>
    <row r="317" spans="1:65" s="10" customFormat="1" ht="10.199999999999999">
      <c r="B317" s="178"/>
      <c r="C317" s="179"/>
      <c r="D317" s="175" t="s">
        <v>140</v>
      </c>
      <c r="E317" s="180" t="s">
        <v>1</v>
      </c>
      <c r="F317" s="181" t="s">
        <v>508</v>
      </c>
      <c r="G317" s="179"/>
      <c r="H317" s="182">
        <v>113.79</v>
      </c>
      <c r="I317" s="183"/>
      <c r="J317" s="179"/>
      <c r="K317" s="179"/>
      <c r="L317" s="184"/>
      <c r="M317" s="185"/>
      <c r="N317" s="186"/>
      <c r="O317" s="186"/>
      <c r="P317" s="186"/>
      <c r="Q317" s="186"/>
      <c r="R317" s="186"/>
      <c r="S317" s="186"/>
      <c r="T317" s="187"/>
      <c r="AT317" s="188" t="s">
        <v>140</v>
      </c>
      <c r="AU317" s="188" t="s">
        <v>89</v>
      </c>
      <c r="AV317" s="10" t="s">
        <v>89</v>
      </c>
      <c r="AW317" s="10" t="s">
        <v>36</v>
      </c>
      <c r="AX317" s="10" t="s">
        <v>79</v>
      </c>
      <c r="AY317" s="188" t="s">
        <v>120</v>
      </c>
    </row>
    <row r="318" spans="1:65" s="10" customFormat="1" ht="10.199999999999999">
      <c r="B318" s="178"/>
      <c r="C318" s="179"/>
      <c r="D318" s="175" t="s">
        <v>140</v>
      </c>
      <c r="E318" s="180" t="s">
        <v>1</v>
      </c>
      <c r="F318" s="181" t="s">
        <v>509</v>
      </c>
      <c r="G318" s="179"/>
      <c r="H318" s="182">
        <v>4.2050000000000001</v>
      </c>
      <c r="I318" s="183"/>
      <c r="J318" s="179"/>
      <c r="K318" s="179"/>
      <c r="L318" s="184"/>
      <c r="M318" s="185"/>
      <c r="N318" s="186"/>
      <c r="O318" s="186"/>
      <c r="P318" s="186"/>
      <c r="Q318" s="186"/>
      <c r="R318" s="186"/>
      <c r="S318" s="186"/>
      <c r="T318" s="187"/>
      <c r="AT318" s="188" t="s">
        <v>140</v>
      </c>
      <c r="AU318" s="188" t="s">
        <v>89</v>
      </c>
      <c r="AV318" s="10" t="s">
        <v>89</v>
      </c>
      <c r="AW318" s="10" t="s">
        <v>36</v>
      </c>
      <c r="AX318" s="10" t="s">
        <v>79</v>
      </c>
      <c r="AY318" s="188" t="s">
        <v>120</v>
      </c>
    </row>
    <row r="319" spans="1:65" s="10" customFormat="1" ht="10.199999999999999">
      <c r="B319" s="178"/>
      <c r="C319" s="179"/>
      <c r="D319" s="175" t="s">
        <v>140</v>
      </c>
      <c r="E319" s="180" t="s">
        <v>1</v>
      </c>
      <c r="F319" s="181" t="s">
        <v>510</v>
      </c>
      <c r="G319" s="179"/>
      <c r="H319" s="182">
        <v>4.032</v>
      </c>
      <c r="I319" s="183"/>
      <c r="J319" s="179"/>
      <c r="K319" s="179"/>
      <c r="L319" s="184"/>
      <c r="M319" s="185"/>
      <c r="N319" s="186"/>
      <c r="O319" s="186"/>
      <c r="P319" s="186"/>
      <c r="Q319" s="186"/>
      <c r="R319" s="186"/>
      <c r="S319" s="186"/>
      <c r="T319" s="187"/>
      <c r="AT319" s="188" t="s">
        <v>140</v>
      </c>
      <c r="AU319" s="188" t="s">
        <v>89</v>
      </c>
      <c r="AV319" s="10" t="s">
        <v>89</v>
      </c>
      <c r="AW319" s="10" t="s">
        <v>36</v>
      </c>
      <c r="AX319" s="10" t="s">
        <v>79</v>
      </c>
      <c r="AY319" s="188" t="s">
        <v>120</v>
      </c>
    </row>
    <row r="320" spans="1:65" s="14" customFormat="1" ht="10.199999999999999">
      <c r="B320" s="221"/>
      <c r="C320" s="222"/>
      <c r="D320" s="175" t="s">
        <v>140</v>
      </c>
      <c r="E320" s="223" t="s">
        <v>1</v>
      </c>
      <c r="F320" s="224" t="s">
        <v>251</v>
      </c>
      <c r="G320" s="222"/>
      <c r="H320" s="225">
        <v>279.92899999999997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140</v>
      </c>
      <c r="AU320" s="231" t="s">
        <v>89</v>
      </c>
      <c r="AV320" s="14" t="s">
        <v>141</v>
      </c>
      <c r="AW320" s="14" t="s">
        <v>36</v>
      </c>
      <c r="AX320" s="14" t="s">
        <v>87</v>
      </c>
      <c r="AY320" s="231" t="s">
        <v>120</v>
      </c>
    </row>
    <row r="321" spans="1:65" s="2" customFormat="1" ht="24.15" customHeight="1">
      <c r="A321" s="33"/>
      <c r="B321" s="34"/>
      <c r="C321" s="157" t="s">
        <v>511</v>
      </c>
      <c r="D321" s="157" t="s">
        <v>114</v>
      </c>
      <c r="E321" s="158" t="s">
        <v>512</v>
      </c>
      <c r="F321" s="159" t="s">
        <v>513</v>
      </c>
      <c r="G321" s="160" t="s">
        <v>384</v>
      </c>
      <c r="H321" s="161">
        <v>279.92899999999997</v>
      </c>
      <c r="I321" s="162"/>
      <c r="J321" s="163">
        <f>ROUND(I321*H321,2)</f>
        <v>0</v>
      </c>
      <c r="K321" s="159" t="s">
        <v>239</v>
      </c>
      <c r="L321" s="38"/>
      <c r="M321" s="164" t="s">
        <v>1</v>
      </c>
      <c r="N321" s="165" t="s">
        <v>44</v>
      </c>
      <c r="O321" s="70"/>
      <c r="P321" s="166">
        <f>O321*H321</f>
        <v>0</v>
      </c>
      <c r="Q321" s="166">
        <v>0</v>
      </c>
      <c r="R321" s="166">
        <f>Q321*H321</f>
        <v>0</v>
      </c>
      <c r="S321" s="166">
        <v>0</v>
      </c>
      <c r="T321" s="167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8" t="s">
        <v>141</v>
      </c>
      <c r="AT321" s="168" t="s">
        <v>114</v>
      </c>
      <c r="AU321" s="168" t="s">
        <v>89</v>
      </c>
      <c r="AY321" s="16" t="s">
        <v>120</v>
      </c>
      <c r="BE321" s="169">
        <f>IF(N321="základní",J321,0)</f>
        <v>0</v>
      </c>
      <c r="BF321" s="169">
        <f>IF(N321="snížená",J321,0)</f>
        <v>0</v>
      </c>
      <c r="BG321" s="169">
        <f>IF(N321="zákl. přenesená",J321,0)</f>
        <v>0</v>
      </c>
      <c r="BH321" s="169">
        <f>IF(N321="sníž. přenesená",J321,0)</f>
        <v>0</v>
      </c>
      <c r="BI321" s="169">
        <f>IF(N321="nulová",J321,0)</f>
        <v>0</v>
      </c>
      <c r="BJ321" s="16" t="s">
        <v>87</v>
      </c>
      <c r="BK321" s="169">
        <f>ROUND(I321*H321,2)</f>
        <v>0</v>
      </c>
      <c r="BL321" s="16" t="s">
        <v>141</v>
      </c>
      <c r="BM321" s="168" t="s">
        <v>514</v>
      </c>
    </row>
    <row r="322" spans="1:65" s="2" customFormat="1" ht="28.8">
      <c r="A322" s="33"/>
      <c r="B322" s="34"/>
      <c r="C322" s="35"/>
      <c r="D322" s="175" t="s">
        <v>129</v>
      </c>
      <c r="E322" s="35"/>
      <c r="F322" s="177" t="s">
        <v>515</v>
      </c>
      <c r="G322" s="35"/>
      <c r="H322" s="35"/>
      <c r="I322" s="172"/>
      <c r="J322" s="35"/>
      <c r="K322" s="35"/>
      <c r="L322" s="38"/>
      <c r="M322" s="173"/>
      <c r="N322" s="174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129</v>
      </c>
      <c r="AU322" s="16" t="s">
        <v>89</v>
      </c>
    </row>
    <row r="323" spans="1:65" s="2" customFormat="1" ht="10.199999999999999">
      <c r="A323" s="33"/>
      <c r="B323" s="34"/>
      <c r="C323" s="35"/>
      <c r="D323" s="170" t="s">
        <v>122</v>
      </c>
      <c r="E323" s="35"/>
      <c r="F323" s="171" t="s">
        <v>516</v>
      </c>
      <c r="G323" s="35"/>
      <c r="H323" s="35"/>
      <c r="I323" s="172"/>
      <c r="J323" s="35"/>
      <c r="K323" s="35"/>
      <c r="L323" s="38"/>
      <c r="M323" s="173"/>
      <c r="N323" s="174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122</v>
      </c>
      <c r="AU323" s="16" t="s">
        <v>89</v>
      </c>
    </row>
    <row r="324" spans="1:65" s="10" customFormat="1" ht="10.199999999999999">
      <c r="B324" s="178"/>
      <c r="C324" s="179"/>
      <c r="D324" s="175" t="s">
        <v>140</v>
      </c>
      <c r="E324" s="180" t="s">
        <v>1</v>
      </c>
      <c r="F324" s="181" t="s">
        <v>517</v>
      </c>
      <c r="G324" s="179"/>
      <c r="H324" s="182">
        <v>279.92899999999997</v>
      </c>
      <c r="I324" s="183"/>
      <c r="J324" s="179"/>
      <c r="K324" s="179"/>
      <c r="L324" s="184"/>
      <c r="M324" s="185"/>
      <c r="N324" s="186"/>
      <c r="O324" s="186"/>
      <c r="P324" s="186"/>
      <c r="Q324" s="186"/>
      <c r="R324" s="186"/>
      <c r="S324" s="186"/>
      <c r="T324" s="187"/>
      <c r="AT324" s="188" t="s">
        <v>140</v>
      </c>
      <c r="AU324" s="188" t="s">
        <v>89</v>
      </c>
      <c r="AV324" s="10" t="s">
        <v>89</v>
      </c>
      <c r="AW324" s="10" t="s">
        <v>36</v>
      </c>
      <c r="AX324" s="10" t="s">
        <v>79</v>
      </c>
      <c r="AY324" s="188" t="s">
        <v>120</v>
      </c>
    </row>
    <row r="325" spans="1:65" s="14" customFormat="1" ht="10.199999999999999">
      <c r="B325" s="221"/>
      <c r="C325" s="222"/>
      <c r="D325" s="175" t="s">
        <v>140</v>
      </c>
      <c r="E325" s="223" t="s">
        <v>1</v>
      </c>
      <c r="F325" s="224" t="s">
        <v>251</v>
      </c>
      <c r="G325" s="222"/>
      <c r="H325" s="225">
        <v>279.92899999999997</v>
      </c>
      <c r="I325" s="226"/>
      <c r="J325" s="222"/>
      <c r="K325" s="222"/>
      <c r="L325" s="227"/>
      <c r="M325" s="228"/>
      <c r="N325" s="229"/>
      <c r="O325" s="229"/>
      <c r="P325" s="229"/>
      <c r="Q325" s="229"/>
      <c r="R325" s="229"/>
      <c r="S325" s="229"/>
      <c r="T325" s="230"/>
      <c r="AT325" s="231" t="s">
        <v>140</v>
      </c>
      <c r="AU325" s="231" t="s">
        <v>89</v>
      </c>
      <c r="AV325" s="14" t="s">
        <v>141</v>
      </c>
      <c r="AW325" s="14" t="s">
        <v>36</v>
      </c>
      <c r="AX325" s="14" t="s">
        <v>87</v>
      </c>
      <c r="AY325" s="231" t="s">
        <v>120</v>
      </c>
    </row>
    <row r="326" spans="1:65" s="2" customFormat="1" ht="24.15" customHeight="1">
      <c r="A326" s="33"/>
      <c r="B326" s="34"/>
      <c r="C326" s="157" t="s">
        <v>518</v>
      </c>
      <c r="D326" s="157" t="s">
        <v>114</v>
      </c>
      <c r="E326" s="158" t="s">
        <v>519</v>
      </c>
      <c r="F326" s="159" t="s">
        <v>520</v>
      </c>
      <c r="G326" s="160" t="s">
        <v>384</v>
      </c>
      <c r="H326" s="161">
        <v>4758.7929999999997</v>
      </c>
      <c r="I326" s="162"/>
      <c r="J326" s="163">
        <f>ROUND(I326*H326,2)</f>
        <v>0</v>
      </c>
      <c r="K326" s="159" t="s">
        <v>239</v>
      </c>
      <c r="L326" s="38"/>
      <c r="M326" s="164" t="s">
        <v>1</v>
      </c>
      <c r="N326" s="165" t="s">
        <v>44</v>
      </c>
      <c r="O326" s="70"/>
      <c r="P326" s="166">
        <f>O326*H326</f>
        <v>0</v>
      </c>
      <c r="Q326" s="166">
        <v>0</v>
      </c>
      <c r="R326" s="166">
        <f>Q326*H326</f>
        <v>0</v>
      </c>
      <c r="S326" s="166">
        <v>0</v>
      </c>
      <c r="T326" s="167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8" t="s">
        <v>141</v>
      </c>
      <c r="AT326" s="168" t="s">
        <v>114</v>
      </c>
      <c r="AU326" s="168" t="s">
        <v>89</v>
      </c>
      <c r="AY326" s="16" t="s">
        <v>120</v>
      </c>
      <c r="BE326" s="169">
        <f>IF(N326="základní",J326,0)</f>
        <v>0</v>
      </c>
      <c r="BF326" s="169">
        <f>IF(N326="snížená",J326,0)</f>
        <v>0</v>
      </c>
      <c r="BG326" s="169">
        <f>IF(N326="zákl. přenesená",J326,0)</f>
        <v>0</v>
      </c>
      <c r="BH326" s="169">
        <f>IF(N326="sníž. přenesená",J326,0)</f>
        <v>0</v>
      </c>
      <c r="BI326" s="169">
        <f>IF(N326="nulová",J326,0)</f>
        <v>0</v>
      </c>
      <c r="BJ326" s="16" t="s">
        <v>87</v>
      </c>
      <c r="BK326" s="169">
        <f>ROUND(I326*H326,2)</f>
        <v>0</v>
      </c>
      <c r="BL326" s="16" t="s">
        <v>141</v>
      </c>
      <c r="BM326" s="168" t="s">
        <v>521</v>
      </c>
    </row>
    <row r="327" spans="1:65" s="2" customFormat="1" ht="28.8">
      <c r="A327" s="33"/>
      <c r="B327" s="34"/>
      <c r="C327" s="35"/>
      <c r="D327" s="175" t="s">
        <v>129</v>
      </c>
      <c r="E327" s="35"/>
      <c r="F327" s="177" t="s">
        <v>522</v>
      </c>
      <c r="G327" s="35"/>
      <c r="H327" s="35"/>
      <c r="I327" s="172"/>
      <c r="J327" s="35"/>
      <c r="K327" s="35"/>
      <c r="L327" s="38"/>
      <c r="M327" s="173"/>
      <c r="N327" s="174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129</v>
      </c>
      <c r="AU327" s="16" t="s">
        <v>89</v>
      </c>
    </row>
    <row r="328" spans="1:65" s="2" customFormat="1" ht="10.199999999999999">
      <c r="A328" s="33"/>
      <c r="B328" s="34"/>
      <c r="C328" s="35"/>
      <c r="D328" s="170" t="s">
        <v>122</v>
      </c>
      <c r="E328" s="35"/>
      <c r="F328" s="171" t="s">
        <v>523</v>
      </c>
      <c r="G328" s="35"/>
      <c r="H328" s="35"/>
      <c r="I328" s="172"/>
      <c r="J328" s="35"/>
      <c r="K328" s="35"/>
      <c r="L328" s="38"/>
      <c r="M328" s="173"/>
      <c r="N328" s="174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122</v>
      </c>
      <c r="AU328" s="16" t="s">
        <v>89</v>
      </c>
    </row>
    <row r="329" spans="1:65" s="10" customFormat="1" ht="10.199999999999999">
      <c r="B329" s="178"/>
      <c r="C329" s="179"/>
      <c r="D329" s="175" t="s">
        <v>140</v>
      </c>
      <c r="E329" s="180" t="s">
        <v>1</v>
      </c>
      <c r="F329" s="181" t="s">
        <v>524</v>
      </c>
      <c r="G329" s="179"/>
      <c r="H329" s="182">
        <v>4758.7929999999997</v>
      </c>
      <c r="I329" s="183"/>
      <c r="J329" s="179"/>
      <c r="K329" s="179"/>
      <c r="L329" s="184"/>
      <c r="M329" s="185"/>
      <c r="N329" s="186"/>
      <c r="O329" s="186"/>
      <c r="P329" s="186"/>
      <c r="Q329" s="186"/>
      <c r="R329" s="186"/>
      <c r="S329" s="186"/>
      <c r="T329" s="187"/>
      <c r="AT329" s="188" t="s">
        <v>140</v>
      </c>
      <c r="AU329" s="188" t="s">
        <v>89</v>
      </c>
      <c r="AV329" s="10" t="s">
        <v>89</v>
      </c>
      <c r="AW329" s="10" t="s">
        <v>36</v>
      </c>
      <c r="AX329" s="10" t="s">
        <v>79</v>
      </c>
      <c r="AY329" s="188" t="s">
        <v>120</v>
      </c>
    </row>
    <row r="330" spans="1:65" s="14" customFormat="1" ht="10.199999999999999">
      <c r="B330" s="221"/>
      <c r="C330" s="222"/>
      <c r="D330" s="175" t="s">
        <v>140</v>
      </c>
      <c r="E330" s="223" t="s">
        <v>1</v>
      </c>
      <c r="F330" s="224" t="s">
        <v>251</v>
      </c>
      <c r="G330" s="222"/>
      <c r="H330" s="225">
        <v>4758.7929999999997</v>
      </c>
      <c r="I330" s="226"/>
      <c r="J330" s="222"/>
      <c r="K330" s="222"/>
      <c r="L330" s="227"/>
      <c r="M330" s="228"/>
      <c r="N330" s="229"/>
      <c r="O330" s="229"/>
      <c r="P330" s="229"/>
      <c r="Q330" s="229"/>
      <c r="R330" s="229"/>
      <c r="S330" s="229"/>
      <c r="T330" s="230"/>
      <c r="AT330" s="231" t="s">
        <v>140</v>
      </c>
      <c r="AU330" s="231" t="s">
        <v>89</v>
      </c>
      <c r="AV330" s="14" t="s">
        <v>141</v>
      </c>
      <c r="AW330" s="14" t="s">
        <v>36</v>
      </c>
      <c r="AX330" s="14" t="s">
        <v>87</v>
      </c>
      <c r="AY330" s="231" t="s">
        <v>120</v>
      </c>
    </row>
    <row r="331" spans="1:65" s="2" customFormat="1" ht="21.75" customHeight="1">
      <c r="A331" s="33"/>
      <c r="B331" s="34"/>
      <c r="C331" s="157" t="s">
        <v>525</v>
      </c>
      <c r="D331" s="157" t="s">
        <v>114</v>
      </c>
      <c r="E331" s="158" t="s">
        <v>526</v>
      </c>
      <c r="F331" s="159" t="s">
        <v>527</v>
      </c>
      <c r="G331" s="160" t="s">
        <v>384</v>
      </c>
      <c r="H331" s="161">
        <v>279.92899999999997</v>
      </c>
      <c r="I331" s="162"/>
      <c r="J331" s="163">
        <f>ROUND(I331*H331,2)</f>
        <v>0</v>
      </c>
      <c r="K331" s="159" t="s">
        <v>239</v>
      </c>
      <c r="L331" s="38"/>
      <c r="M331" s="164" t="s">
        <v>1</v>
      </c>
      <c r="N331" s="165" t="s">
        <v>44</v>
      </c>
      <c r="O331" s="70"/>
      <c r="P331" s="166">
        <f>O331*H331</f>
        <v>0</v>
      </c>
      <c r="Q331" s="166">
        <v>0</v>
      </c>
      <c r="R331" s="166">
        <f>Q331*H331</f>
        <v>0</v>
      </c>
      <c r="S331" s="166">
        <v>0</v>
      </c>
      <c r="T331" s="167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8" t="s">
        <v>141</v>
      </c>
      <c r="AT331" s="168" t="s">
        <v>114</v>
      </c>
      <c r="AU331" s="168" t="s">
        <v>89</v>
      </c>
      <c r="AY331" s="16" t="s">
        <v>120</v>
      </c>
      <c r="BE331" s="169">
        <f>IF(N331="základní",J331,0)</f>
        <v>0</v>
      </c>
      <c r="BF331" s="169">
        <f>IF(N331="snížená",J331,0)</f>
        <v>0</v>
      </c>
      <c r="BG331" s="169">
        <f>IF(N331="zákl. přenesená",J331,0)</f>
        <v>0</v>
      </c>
      <c r="BH331" s="169">
        <f>IF(N331="sníž. přenesená",J331,0)</f>
        <v>0</v>
      </c>
      <c r="BI331" s="169">
        <f>IF(N331="nulová",J331,0)</f>
        <v>0</v>
      </c>
      <c r="BJ331" s="16" t="s">
        <v>87</v>
      </c>
      <c r="BK331" s="169">
        <f>ROUND(I331*H331,2)</f>
        <v>0</v>
      </c>
      <c r="BL331" s="16" t="s">
        <v>141</v>
      </c>
      <c r="BM331" s="168" t="s">
        <v>528</v>
      </c>
    </row>
    <row r="332" spans="1:65" s="2" customFormat="1" ht="38.4">
      <c r="A332" s="33"/>
      <c r="B332" s="34"/>
      <c r="C332" s="35"/>
      <c r="D332" s="175" t="s">
        <v>129</v>
      </c>
      <c r="E332" s="35"/>
      <c r="F332" s="177" t="s">
        <v>529</v>
      </c>
      <c r="G332" s="35"/>
      <c r="H332" s="35"/>
      <c r="I332" s="172"/>
      <c r="J332" s="35"/>
      <c r="K332" s="35"/>
      <c r="L332" s="38"/>
      <c r="M332" s="173"/>
      <c r="N332" s="174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129</v>
      </c>
      <c r="AU332" s="16" t="s">
        <v>89</v>
      </c>
    </row>
    <row r="333" spans="1:65" s="2" customFormat="1" ht="10.199999999999999">
      <c r="A333" s="33"/>
      <c r="B333" s="34"/>
      <c r="C333" s="35"/>
      <c r="D333" s="170" t="s">
        <v>122</v>
      </c>
      <c r="E333" s="35"/>
      <c r="F333" s="171" t="s">
        <v>530</v>
      </c>
      <c r="G333" s="35"/>
      <c r="H333" s="35"/>
      <c r="I333" s="172"/>
      <c r="J333" s="35"/>
      <c r="K333" s="35"/>
      <c r="L333" s="38"/>
      <c r="M333" s="173"/>
      <c r="N333" s="174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122</v>
      </c>
      <c r="AU333" s="16" t="s">
        <v>89</v>
      </c>
    </row>
    <row r="334" spans="1:65" s="10" customFormat="1" ht="10.199999999999999">
      <c r="B334" s="178"/>
      <c r="C334" s="179"/>
      <c r="D334" s="175" t="s">
        <v>140</v>
      </c>
      <c r="E334" s="180" t="s">
        <v>1</v>
      </c>
      <c r="F334" s="181" t="s">
        <v>517</v>
      </c>
      <c r="G334" s="179"/>
      <c r="H334" s="182">
        <v>279.92899999999997</v>
      </c>
      <c r="I334" s="183"/>
      <c r="J334" s="179"/>
      <c r="K334" s="179"/>
      <c r="L334" s="184"/>
      <c r="M334" s="185"/>
      <c r="N334" s="186"/>
      <c r="O334" s="186"/>
      <c r="P334" s="186"/>
      <c r="Q334" s="186"/>
      <c r="R334" s="186"/>
      <c r="S334" s="186"/>
      <c r="T334" s="187"/>
      <c r="AT334" s="188" t="s">
        <v>140</v>
      </c>
      <c r="AU334" s="188" t="s">
        <v>89</v>
      </c>
      <c r="AV334" s="10" t="s">
        <v>89</v>
      </c>
      <c r="AW334" s="10" t="s">
        <v>36</v>
      </c>
      <c r="AX334" s="10" t="s">
        <v>79</v>
      </c>
      <c r="AY334" s="188" t="s">
        <v>120</v>
      </c>
    </row>
    <row r="335" spans="1:65" s="14" customFormat="1" ht="10.199999999999999">
      <c r="B335" s="221"/>
      <c r="C335" s="222"/>
      <c r="D335" s="175" t="s">
        <v>140</v>
      </c>
      <c r="E335" s="223" t="s">
        <v>1</v>
      </c>
      <c r="F335" s="224" t="s">
        <v>251</v>
      </c>
      <c r="G335" s="222"/>
      <c r="H335" s="225">
        <v>279.92899999999997</v>
      </c>
      <c r="I335" s="226"/>
      <c r="J335" s="222"/>
      <c r="K335" s="222"/>
      <c r="L335" s="227"/>
      <c r="M335" s="228"/>
      <c r="N335" s="229"/>
      <c r="O335" s="229"/>
      <c r="P335" s="229"/>
      <c r="Q335" s="229"/>
      <c r="R335" s="229"/>
      <c r="S335" s="229"/>
      <c r="T335" s="230"/>
      <c r="AT335" s="231" t="s">
        <v>140</v>
      </c>
      <c r="AU335" s="231" t="s">
        <v>89</v>
      </c>
      <c r="AV335" s="14" t="s">
        <v>141</v>
      </c>
      <c r="AW335" s="14" t="s">
        <v>36</v>
      </c>
      <c r="AX335" s="14" t="s">
        <v>87</v>
      </c>
      <c r="AY335" s="231" t="s">
        <v>120</v>
      </c>
    </row>
    <row r="336" spans="1:65" s="2" customFormat="1" ht="16.5" customHeight="1">
      <c r="A336" s="33"/>
      <c r="B336" s="34"/>
      <c r="C336" s="157" t="s">
        <v>531</v>
      </c>
      <c r="D336" s="157" t="s">
        <v>114</v>
      </c>
      <c r="E336" s="158" t="s">
        <v>532</v>
      </c>
      <c r="F336" s="159" t="s">
        <v>533</v>
      </c>
      <c r="G336" s="160" t="s">
        <v>274</v>
      </c>
      <c r="H336" s="161">
        <v>1.5</v>
      </c>
      <c r="I336" s="162"/>
      <c r="J336" s="163">
        <f>ROUND(I336*H336,2)</f>
        <v>0</v>
      </c>
      <c r="K336" s="159" t="s">
        <v>1</v>
      </c>
      <c r="L336" s="38"/>
      <c r="M336" s="164" t="s">
        <v>1</v>
      </c>
      <c r="N336" s="165" t="s">
        <v>44</v>
      </c>
      <c r="O336" s="70"/>
      <c r="P336" s="166">
        <f>O336*H336</f>
        <v>0</v>
      </c>
      <c r="Q336" s="166">
        <v>0</v>
      </c>
      <c r="R336" s="166">
        <f>Q336*H336</f>
        <v>0</v>
      </c>
      <c r="S336" s="166">
        <v>0</v>
      </c>
      <c r="T336" s="167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8" t="s">
        <v>141</v>
      </c>
      <c r="AT336" s="168" t="s">
        <v>114</v>
      </c>
      <c r="AU336" s="168" t="s">
        <v>89</v>
      </c>
      <c r="AY336" s="16" t="s">
        <v>120</v>
      </c>
      <c r="BE336" s="169">
        <f>IF(N336="základní",J336,0)</f>
        <v>0</v>
      </c>
      <c r="BF336" s="169">
        <f>IF(N336="snížená",J336,0)</f>
        <v>0</v>
      </c>
      <c r="BG336" s="169">
        <f>IF(N336="zákl. přenesená",J336,0)</f>
        <v>0</v>
      </c>
      <c r="BH336" s="169">
        <f>IF(N336="sníž. přenesená",J336,0)</f>
        <v>0</v>
      </c>
      <c r="BI336" s="169">
        <f>IF(N336="nulová",J336,0)</f>
        <v>0</v>
      </c>
      <c r="BJ336" s="16" t="s">
        <v>87</v>
      </c>
      <c r="BK336" s="169">
        <f>ROUND(I336*H336,2)</f>
        <v>0</v>
      </c>
      <c r="BL336" s="16" t="s">
        <v>141</v>
      </c>
      <c r="BM336" s="168" t="s">
        <v>534</v>
      </c>
    </row>
    <row r="337" spans="1:65" s="13" customFormat="1" ht="22.8" customHeight="1">
      <c r="B337" s="205"/>
      <c r="C337" s="206"/>
      <c r="D337" s="207" t="s">
        <v>78</v>
      </c>
      <c r="E337" s="219" t="s">
        <v>535</v>
      </c>
      <c r="F337" s="219" t="s">
        <v>536</v>
      </c>
      <c r="G337" s="206"/>
      <c r="H337" s="206"/>
      <c r="I337" s="209"/>
      <c r="J337" s="220">
        <f>BK337</f>
        <v>0</v>
      </c>
      <c r="K337" s="206"/>
      <c r="L337" s="211"/>
      <c r="M337" s="212"/>
      <c r="N337" s="213"/>
      <c r="O337" s="213"/>
      <c r="P337" s="214">
        <f>SUM(P338:P340)</f>
        <v>0</v>
      </c>
      <c r="Q337" s="213"/>
      <c r="R337" s="214">
        <f>SUM(R338:R340)</f>
        <v>0</v>
      </c>
      <c r="S337" s="213"/>
      <c r="T337" s="215">
        <f>SUM(T338:T340)</f>
        <v>0</v>
      </c>
      <c r="AR337" s="216" t="s">
        <v>87</v>
      </c>
      <c r="AT337" s="217" t="s">
        <v>78</v>
      </c>
      <c r="AU337" s="217" t="s">
        <v>87</v>
      </c>
      <c r="AY337" s="216" t="s">
        <v>120</v>
      </c>
      <c r="BK337" s="218">
        <f>SUM(BK338:BK340)</f>
        <v>0</v>
      </c>
    </row>
    <row r="338" spans="1:65" s="2" customFormat="1" ht="16.5" customHeight="1">
      <c r="A338" s="33"/>
      <c r="B338" s="34"/>
      <c r="C338" s="157" t="s">
        <v>537</v>
      </c>
      <c r="D338" s="157" t="s">
        <v>114</v>
      </c>
      <c r="E338" s="158" t="s">
        <v>538</v>
      </c>
      <c r="F338" s="159" t="s">
        <v>539</v>
      </c>
      <c r="G338" s="160" t="s">
        <v>384</v>
      </c>
      <c r="H338" s="161">
        <v>176.27799999999999</v>
      </c>
      <c r="I338" s="162"/>
      <c r="J338" s="163">
        <f>ROUND(I338*H338,2)</f>
        <v>0</v>
      </c>
      <c r="K338" s="159" t="s">
        <v>239</v>
      </c>
      <c r="L338" s="38"/>
      <c r="M338" s="164" t="s">
        <v>1</v>
      </c>
      <c r="N338" s="165" t="s">
        <v>44</v>
      </c>
      <c r="O338" s="70"/>
      <c r="P338" s="166">
        <f>O338*H338</f>
        <v>0</v>
      </c>
      <c r="Q338" s="166">
        <v>0</v>
      </c>
      <c r="R338" s="166">
        <f>Q338*H338</f>
        <v>0</v>
      </c>
      <c r="S338" s="166">
        <v>0</v>
      </c>
      <c r="T338" s="167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8" t="s">
        <v>141</v>
      </c>
      <c r="AT338" s="168" t="s">
        <v>114</v>
      </c>
      <c r="AU338" s="168" t="s">
        <v>89</v>
      </c>
      <c r="AY338" s="16" t="s">
        <v>120</v>
      </c>
      <c r="BE338" s="169">
        <f>IF(N338="základní",J338,0)</f>
        <v>0</v>
      </c>
      <c r="BF338" s="169">
        <f>IF(N338="snížená",J338,0)</f>
        <v>0</v>
      </c>
      <c r="BG338" s="169">
        <f>IF(N338="zákl. přenesená",J338,0)</f>
        <v>0</v>
      </c>
      <c r="BH338" s="169">
        <f>IF(N338="sníž. přenesená",J338,0)</f>
        <v>0</v>
      </c>
      <c r="BI338" s="169">
        <f>IF(N338="nulová",J338,0)</f>
        <v>0</v>
      </c>
      <c r="BJ338" s="16" t="s">
        <v>87</v>
      </c>
      <c r="BK338" s="169">
        <f>ROUND(I338*H338,2)</f>
        <v>0</v>
      </c>
      <c r="BL338" s="16" t="s">
        <v>141</v>
      </c>
      <c r="BM338" s="168" t="s">
        <v>540</v>
      </c>
    </row>
    <row r="339" spans="1:65" s="2" customFormat="1" ht="19.2">
      <c r="A339" s="33"/>
      <c r="B339" s="34"/>
      <c r="C339" s="35"/>
      <c r="D339" s="175" t="s">
        <v>129</v>
      </c>
      <c r="E339" s="35"/>
      <c r="F339" s="177" t="s">
        <v>541</v>
      </c>
      <c r="G339" s="35"/>
      <c r="H339" s="35"/>
      <c r="I339" s="172"/>
      <c r="J339" s="35"/>
      <c r="K339" s="35"/>
      <c r="L339" s="38"/>
      <c r="M339" s="173"/>
      <c r="N339" s="174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129</v>
      </c>
      <c r="AU339" s="16" t="s">
        <v>89</v>
      </c>
    </row>
    <row r="340" spans="1:65" s="2" customFormat="1" ht="10.199999999999999">
      <c r="A340" s="33"/>
      <c r="B340" s="34"/>
      <c r="C340" s="35"/>
      <c r="D340" s="170" t="s">
        <v>122</v>
      </c>
      <c r="E340" s="35"/>
      <c r="F340" s="171" t="s">
        <v>542</v>
      </c>
      <c r="G340" s="35"/>
      <c r="H340" s="35"/>
      <c r="I340" s="172"/>
      <c r="J340" s="35"/>
      <c r="K340" s="35"/>
      <c r="L340" s="38"/>
      <c r="M340" s="189"/>
      <c r="N340" s="190"/>
      <c r="O340" s="191"/>
      <c r="P340" s="191"/>
      <c r="Q340" s="191"/>
      <c r="R340" s="191"/>
      <c r="S340" s="191"/>
      <c r="T340" s="19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122</v>
      </c>
      <c r="AU340" s="16" t="s">
        <v>89</v>
      </c>
    </row>
    <row r="341" spans="1:65" s="2" customFormat="1" ht="6.9" customHeight="1">
      <c r="A341" s="33"/>
      <c r="B341" s="53"/>
      <c r="C341" s="54"/>
      <c r="D341" s="54"/>
      <c r="E341" s="54"/>
      <c r="F341" s="54"/>
      <c r="G341" s="54"/>
      <c r="H341" s="54"/>
      <c r="I341" s="54"/>
      <c r="J341" s="54"/>
      <c r="K341" s="54"/>
      <c r="L341" s="38"/>
      <c r="M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</row>
  </sheetData>
  <sheetProtection algorithmName="SHA-512" hashValue="BGXE/mIwKh+bJrFMMxRJ6Z9Rnr46Aoi4EewbRVoXMLWqxr8peIerm7lePKZR4PdII0v1ZzbP2WQiwRc2sbFh1Q==" saltValue="w2HVxFVe08SxgCrg43Ato0Toh16Kd0/HxxOWtGgy6oQK7tNWTyLivaxwt+NfQEXDSrxBWzHXd/i/CyDvozwVfg==" spinCount="100000" sheet="1" objects="1" scenarios="1" formatColumns="0" formatRows="0" autoFilter="0"/>
  <autoFilter ref="C122:K340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8" r:id="rId1" xr:uid="{00000000-0004-0000-0200-000000000000}"/>
    <hyperlink ref="F132" r:id="rId2" xr:uid="{00000000-0004-0000-0200-000001000000}"/>
    <hyperlink ref="F138" r:id="rId3" xr:uid="{00000000-0004-0000-0200-000002000000}"/>
    <hyperlink ref="F141" r:id="rId4" xr:uid="{00000000-0004-0000-0200-000003000000}"/>
    <hyperlink ref="F146" r:id="rId5" xr:uid="{00000000-0004-0000-0200-000004000000}"/>
    <hyperlink ref="F151" r:id="rId6" xr:uid="{00000000-0004-0000-0200-000005000000}"/>
    <hyperlink ref="F155" r:id="rId7" xr:uid="{00000000-0004-0000-0200-000006000000}"/>
    <hyperlink ref="F160" r:id="rId8" xr:uid="{00000000-0004-0000-0200-000007000000}"/>
    <hyperlink ref="F165" r:id="rId9" xr:uid="{00000000-0004-0000-0200-000008000000}"/>
    <hyperlink ref="F172" r:id="rId10" xr:uid="{00000000-0004-0000-0200-000009000000}"/>
    <hyperlink ref="F186" r:id="rId11" xr:uid="{00000000-0004-0000-0200-00000A000000}"/>
    <hyperlink ref="F192" r:id="rId12" xr:uid="{00000000-0004-0000-0200-00000B000000}"/>
    <hyperlink ref="F196" r:id="rId13" xr:uid="{00000000-0004-0000-0200-00000C000000}"/>
    <hyperlink ref="F202" r:id="rId14" xr:uid="{00000000-0004-0000-0200-00000D000000}"/>
    <hyperlink ref="F208" r:id="rId15" xr:uid="{00000000-0004-0000-0200-00000E000000}"/>
    <hyperlink ref="F213" r:id="rId16" xr:uid="{00000000-0004-0000-0200-00000F000000}"/>
    <hyperlink ref="F219" r:id="rId17" xr:uid="{00000000-0004-0000-0200-000010000000}"/>
    <hyperlink ref="F225" r:id="rId18" xr:uid="{00000000-0004-0000-0200-000011000000}"/>
    <hyperlink ref="F231" r:id="rId19" xr:uid="{00000000-0004-0000-0200-000012000000}"/>
    <hyperlink ref="F236" r:id="rId20" xr:uid="{00000000-0004-0000-0200-000013000000}"/>
    <hyperlink ref="F241" r:id="rId21" xr:uid="{00000000-0004-0000-0200-000014000000}"/>
    <hyperlink ref="F246" r:id="rId22" xr:uid="{00000000-0004-0000-0200-000015000000}"/>
    <hyperlink ref="F251" r:id="rId23" xr:uid="{00000000-0004-0000-0200-000016000000}"/>
    <hyperlink ref="F258" r:id="rId24" xr:uid="{00000000-0004-0000-0200-000017000000}"/>
    <hyperlink ref="F263" r:id="rId25" xr:uid="{00000000-0004-0000-0200-000018000000}"/>
    <hyperlink ref="F269" r:id="rId26" xr:uid="{00000000-0004-0000-0200-000019000000}"/>
    <hyperlink ref="F273" r:id="rId27" xr:uid="{00000000-0004-0000-0200-00001A000000}"/>
    <hyperlink ref="F278" r:id="rId28" xr:uid="{00000000-0004-0000-0200-00001B000000}"/>
    <hyperlink ref="F297" r:id="rId29" xr:uid="{00000000-0004-0000-0200-00001C000000}"/>
    <hyperlink ref="F300" r:id="rId30" xr:uid="{00000000-0004-0000-0200-00001D000000}"/>
    <hyperlink ref="F305" r:id="rId31" xr:uid="{00000000-0004-0000-0200-00001E000000}"/>
    <hyperlink ref="F308" r:id="rId32" xr:uid="{00000000-0004-0000-0200-00001F000000}"/>
    <hyperlink ref="F311" r:id="rId33" xr:uid="{00000000-0004-0000-0200-000020000000}"/>
    <hyperlink ref="F314" r:id="rId34" xr:uid="{00000000-0004-0000-0200-000021000000}"/>
    <hyperlink ref="F323" r:id="rId35" xr:uid="{00000000-0004-0000-0200-000022000000}"/>
    <hyperlink ref="F328" r:id="rId36" xr:uid="{00000000-0004-0000-0200-000023000000}"/>
    <hyperlink ref="F333" r:id="rId37" xr:uid="{00000000-0004-0000-0200-000024000000}"/>
    <hyperlink ref="F340" r:id="rId38" xr:uid="{00000000-0004-0000-0200-00002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SO-00 -  VRN</vt:lpstr>
      <vt:lpstr>SO-01 - Oprava koryta</vt:lpstr>
      <vt:lpstr>'Rekapitulace stavby'!Názvy_tisku</vt:lpstr>
      <vt:lpstr>'SO-00 -  VRN'!Názvy_tisku</vt:lpstr>
      <vt:lpstr>'SO-01 - Oprava koryta'!Názvy_tisku</vt:lpstr>
      <vt:lpstr>'Rekapitulace stavby'!Oblast_tisku</vt:lpstr>
      <vt:lpstr>'SO-00 -  VRN'!Oblast_tisku</vt:lpstr>
      <vt:lpstr>'SO-01 - Oprava koryta'!Oblast_tisku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Roman Pitka</dc:creator>
  <cp:lastModifiedBy>Turanová Dana</cp:lastModifiedBy>
  <dcterms:created xsi:type="dcterms:W3CDTF">2025-04-16T12:49:14Z</dcterms:created>
  <dcterms:modified xsi:type="dcterms:W3CDTF">2025-04-22T09:00:43Z</dcterms:modified>
</cp:coreProperties>
</file>